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showPivotChartFilter="1" defaultThemeVersion="124226"/>
  <xr:revisionPtr revIDLastSave="128" documentId="13_ncr:1_{7EA60F95-D8B6-4F59-80A7-91554BCB472E}" xr6:coauthVersionLast="47" xr6:coauthVersionMax="47" xr10:uidLastSave="{DDEAFFB2-7CC1-4B2C-B58B-B7AD8322E46F}"/>
  <bookViews>
    <workbookView xWindow="-110" yWindow="-110" windowWidth="19420" windowHeight="11500" tabRatio="900" activeTab="6" xr2:uid="{00000000-000D-0000-FFFF-FFFF00000000}"/>
  </bookViews>
  <sheets>
    <sheet name="Contenido" sheetId="234" r:id="rId1"/>
    <sheet name="Metadato" sheetId="149" r:id="rId2"/>
    <sheet name="1" sheetId="194" r:id="rId3"/>
    <sheet name="2" sheetId="203" r:id="rId4"/>
    <sheet name="3" sheetId="200" r:id="rId5"/>
    <sheet name="4" sheetId="211" r:id="rId6"/>
    <sheet name="5" sheetId="236" r:id="rId7"/>
    <sheet name="PIB trimestral precios corr" sheetId="239" state="hidden" r:id="rId8"/>
    <sheet name="Boletín" sheetId="238" state="hidden" r:id="rId9"/>
  </sheets>
  <definedNames>
    <definedName name="_Fill" localSheetId="3" hidden="1">#REF!</definedName>
    <definedName name="_Fill" localSheetId="4" hidden="1">#REF!</definedName>
    <definedName name="_Fill" localSheetId="5" hidden="1">#REF!</definedName>
    <definedName name="_Fill" localSheetId="6" hidden="1">#REF!</definedName>
    <definedName name="_Fill" hidden="1">#REF!</definedName>
    <definedName name="_xlnm._FilterDatabase" localSheetId="2" hidden="1">'1'!$A$11:$E$73</definedName>
    <definedName name="_xlnm._FilterDatabase" localSheetId="3" hidden="1">'2'!$B$1:$B$39</definedName>
    <definedName name="_xlnm._FilterDatabase" localSheetId="4" hidden="1">'3'!$A$13:$L$13</definedName>
    <definedName name="_xlnm._FilterDatabase" localSheetId="5" hidden="1">'4'!$B$1:$B$28</definedName>
    <definedName name="_xlnm._FilterDatabase" localSheetId="6" hidden="1">'5'!$B$1:$B$32</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#REF!</definedName>
    <definedName name="_xlnm.Print_Area" localSheetId="8">Boletín!$A$1:$AI$94</definedName>
    <definedName name="Final" localSheetId="3">#REF!</definedName>
    <definedName name="Final" localSheetId="4">#REF!</definedName>
    <definedName name="Final" localSheetId="5">#REF!</definedName>
    <definedName name="Final" localSheetId="6">#REF!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6" i="236" l="1"/>
  <c r="G66" i="236"/>
  <c r="L66" i="211"/>
  <c r="E66" i="200"/>
  <c r="L66" i="203"/>
  <c r="K66" i="203"/>
  <c r="J66" i="203"/>
  <c r="H66" i="203"/>
  <c r="G66" i="203"/>
  <c r="E66" i="203"/>
  <c r="D66" i="203"/>
  <c r="I66" i="200"/>
  <c r="H66" i="200"/>
  <c r="G66" i="200"/>
  <c r="D66" i="200"/>
  <c r="K66" i="211"/>
  <c r="J66" i="211"/>
  <c r="H66" i="211"/>
  <c r="G66" i="211"/>
  <c r="E66" i="211"/>
  <c r="D66" i="211"/>
  <c r="I66" i="194"/>
  <c r="H66" i="194"/>
  <c r="G66" i="194"/>
  <c r="E66" i="194"/>
  <c r="D66" i="194"/>
  <c r="G65" i="236"/>
  <c r="H65" i="236"/>
  <c r="K65" i="203"/>
  <c r="G65" i="203"/>
  <c r="D65" i="203"/>
  <c r="I64" i="194"/>
  <c r="I62" i="194"/>
  <c r="I63" i="194"/>
  <c r="I65" i="194"/>
  <c r="H19" i="194"/>
  <c r="H65" i="194"/>
  <c r="I65" i="200"/>
  <c r="J65" i="211"/>
  <c r="K65" i="211"/>
  <c r="L65" i="211"/>
  <c r="J65" i="203"/>
  <c r="G65" i="200"/>
  <c r="H65" i="200"/>
  <c r="G65" i="211"/>
  <c r="H65" i="211"/>
  <c r="G65" i="194"/>
  <c r="D65" i="200"/>
  <c r="E65" i="200"/>
  <c r="D65" i="211"/>
  <c r="E65" i="211"/>
  <c r="D65" i="194"/>
  <c r="E65" i="194"/>
  <c r="H64" i="200"/>
  <c r="D23" i="200"/>
  <c r="D24" i="200"/>
  <c r="D25" i="200"/>
  <c r="D26" i="200"/>
  <c r="E26" i="200"/>
  <c r="D27" i="200"/>
  <c r="E27" i="200"/>
  <c r="D28" i="200"/>
  <c r="E28" i="200"/>
  <c r="D29" i="200"/>
  <c r="E29" i="200"/>
  <c r="D30" i="200"/>
  <c r="E30" i="200"/>
  <c r="D31" i="200"/>
  <c r="E31" i="200"/>
  <c r="D32" i="200"/>
  <c r="E32" i="200"/>
  <c r="D33" i="200"/>
  <c r="E33" i="200"/>
  <c r="D34" i="200"/>
  <c r="E34" i="200"/>
  <c r="D35" i="200"/>
  <c r="E35" i="200"/>
  <c r="D36" i="200"/>
  <c r="E36" i="200"/>
  <c r="D37" i="200"/>
  <c r="E37" i="200"/>
  <c r="D38" i="200"/>
  <c r="E38" i="200"/>
  <c r="D39" i="200"/>
  <c r="E39" i="200"/>
  <c r="D40" i="200"/>
  <c r="E40" i="200"/>
  <c r="D41" i="200"/>
  <c r="E41" i="200"/>
  <c r="D42" i="200"/>
  <c r="E42" i="200"/>
  <c r="D43" i="200"/>
  <c r="E43" i="200"/>
  <c r="D44" i="200"/>
  <c r="E44" i="200"/>
  <c r="D45" i="200"/>
  <c r="E45" i="200"/>
  <c r="D46" i="200"/>
  <c r="E46" i="200"/>
  <c r="D47" i="200"/>
  <c r="E47" i="200"/>
  <c r="D48" i="200"/>
  <c r="E48" i="200"/>
  <c r="D49" i="200"/>
  <c r="E49" i="200"/>
  <c r="D51" i="200"/>
  <c r="E51" i="200"/>
  <c r="D52" i="200"/>
  <c r="E52" i="200"/>
  <c r="D53" i="200"/>
  <c r="E53" i="200"/>
  <c r="D54" i="200"/>
  <c r="E54" i="200"/>
  <c r="D55" i="200"/>
  <c r="E55" i="200"/>
  <c r="D56" i="200"/>
  <c r="E56" i="200"/>
  <c r="D57" i="200"/>
  <c r="E57" i="200"/>
  <c r="D58" i="200"/>
  <c r="E58" i="200"/>
  <c r="D59" i="200"/>
  <c r="E59" i="200"/>
  <c r="D60" i="200"/>
  <c r="E60" i="200"/>
  <c r="D61" i="200"/>
  <c r="E61" i="200"/>
  <c r="D62" i="200"/>
  <c r="E62" i="200"/>
  <c r="D63" i="200"/>
  <c r="E63" i="200"/>
  <c r="D64" i="200"/>
  <c r="E64" i="200"/>
  <c r="E50" i="200"/>
  <c r="D50" i="200"/>
  <c r="E64" i="194"/>
  <c r="D64" i="194"/>
  <c r="G63" i="236"/>
  <c r="H63" i="236"/>
  <c r="G64" i="236"/>
  <c r="H64" i="236"/>
  <c r="G63" i="200"/>
  <c r="H63" i="200"/>
  <c r="I63" i="200"/>
  <c r="G64" i="200"/>
  <c r="I64" i="200"/>
  <c r="K64" i="211"/>
  <c r="J64" i="211"/>
  <c r="L64" i="211"/>
  <c r="G64" i="211"/>
  <c r="H64" i="211"/>
  <c r="D64" i="211"/>
  <c r="E64" i="211"/>
  <c r="J64" i="203"/>
  <c r="K64" i="203"/>
  <c r="L64" i="203"/>
  <c r="G64" i="203"/>
  <c r="H64" i="203"/>
  <c r="D64" i="203"/>
  <c r="E64" i="203"/>
  <c r="H62" i="194"/>
  <c r="G64" i="194"/>
  <c r="H64" i="194"/>
  <c r="L63" i="203"/>
  <c r="H50" i="200"/>
  <c r="H55" i="200"/>
  <c r="E65" i="236" l="1"/>
  <c r="E66" i="236"/>
  <c r="D63" i="236"/>
  <c r="D66" i="236"/>
  <c r="D65" i="236"/>
  <c r="E64" i="236"/>
  <c r="D64" i="236"/>
  <c r="E63" i="236"/>
  <c r="H65" i="203"/>
  <c r="E65" i="203"/>
  <c r="L65" i="203"/>
  <c r="K60" i="203"/>
  <c r="J60" i="203"/>
  <c r="L58" i="203"/>
  <c r="K61" i="203"/>
  <c r="K58" i="203"/>
  <c r="H58" i="203"/>
  <c r="L60" i="203"/>
  <c r="E58" i="203"/>
  <c r="E63" i="194"/>
  <c r="L63" i="211"/>
  <c r="K63" i="211"/>
  <c r="J63" i="211"/>
  <c r="H63" i="211"/>
  <c r="G63" i="211"/>
  <c r="E63" i="211"/>
  <c r="D63" i="211"/>
  <c r="J63" i="203"/>
  <c r="H63" i="203"/>
  <c r="G63" i="203"/>
  <c r="E63" i="203"/>
  <c r="D63" i="203"/>
  <c r="H63" i="194"/>
  <c r="H60" i="194"/>
  <c r="D63" i="194"/>
  <c r="G63" i="194"/>
  <c r="I62" i="200"/>
  <c r="L62" i="203"/>
  <c r="D58" i="236"/>
  <c r="E59" i="236"/>
  <c r="E57" i="236"/>
  <c r="G62" i="200"/>
  <c r="D62" i="194"/>
  <c r="E62" i="194"/>
  <c r="G62" i="194"/>
  <c r="K62" i="203"/>
  <c r="J62" i="203"/>
  <c r="E62" i="203"/>
  <c r="D62" i="203"/>
  <c r="H62" i="200"/>
  <c r="L62" i="211"/>
  <c r="K62" i="211"/>
  <c r="J62" i="211"/>
  <c r="H62" i="211"/>
  <c r="G62" i="211"/>
  <c r="E62" i="211"/>
  <c r="D62" i="211"/>
  <c r="H62" i="236"/>
  <c r="G62" i="236"/>
  <c r="E62" i="236"/>
  <c r="D62" i="236"/>
  <c r="L61" i="211"/>
  <c r="H53" i="200"/>
  <c r="H61" i="194"/>
  <c r="G60" i="236"/>
  <c r="H60" i="236"/>
  <c r="G61" i="236"/>
  <c r="H61" i="236"/>
  <c r="G57" i="236"/>
  <c r="G60" i="203"/>
  <c r="H60" i="203"/>
  <c r="G61" i="203"/>
  <c r="H61" i="203"/>
  <c r="D60" i="203"/>
  <c r="E60" i="203"/>
  <c r="D61" i="203"/>
  <c r="E61" i="203"/>
  <c r="G61" i="194"/>
  <c r="I61" i="194"/>
  <c r="G60" i="194"/>
  <c r="I60" i="194"/>
  <c r="E61" i="211"/>
  <c r="D60" i="211"/>
  <c r="E60" i="211"/>
  <c r="D61" i="211"/>
  <c r="G60" i="211"/>
  <c r="H60" i="211"/>
  <c r="G61" i="211"/>
  <c r="H61" i="211"/>
  <c r="J61" i="211"/>
  <c r="J60" i="211"/>
  <c r="I61" i="200"/>
  <c r="G60" i="200"/>
  <c r="H60" i="200"/>
  <c r="I60" i="200"/>
  <c r="G61" i="200"/>
  <c r="H61" i="200"/>
  <c r="D60" i="236"/>
  <c r="E60" i="236"/>
  <c r="D61" i="236"/>
  <c r="E61" i="236"/>
  <c r="D59" i="236"/>
  <c r="D60" i="194"/>
  <c r="E60" i="194"/>
  <c r="D61" i="194"/>
  <c r="E61" i="194"/>
  <c r="J61" i="203"/>
  <c r="L61" i="203"/>
  <c r="K60" i="211"/>
  <c r="L60" i="211"/>
  <c r="K61" i="211"/>
  <c r="E18" i="194"/>
  <c r="I59" i="194"/>
  <c r="H59" i="236"/>
  <c r="G59" i="236"/>
  <c r="L59" i="211"/>
  <c r="K59" i="211"/>
  <c r="J59" i="211"/>
  <c r="H59" i="211"/>
  <c r="G59" i="211"/>
  <c r="E59" i="211"/>
  <c r="D59" i="211"/>
  <c r="I59" i="200"/>
  <c r="H59" i="200"/>
  <c r="G59" i="200"/>
  <c r="L59" i="203"/>
  <c r="K59" i="203"/>
  <c r="J59" i="203"/>
  <c r="H59" i="203"/>
  <c r="G59" i="203"/>
  <c r="E59" i="203"/>
  <c r="D59" i="203"/>
  <c r="H58" i="194"/>
  <c r="H59" i="194"/>
  <c r="G58" i="194"/>
  <c r="E58" i="194"/>
  <c r="E59" i="194"/>
  <c r="D58" i="194"/>
  <c r="D59" i="194"/>
  <c r="G58" i="236"/>
  <c r="H58" i="236"/>
  <c r="J58" i="211"/>
  <c r="K58" i="211"/>
  <c r="L58" i="211"/>
  <c r="G58" i="211"/>
  <c r="H58" i="211"/>
  <c r="D58" i="211"/>
  <c r="E58" i="211"/>
  <c r="I58" i="200"/>
  <c r="G58" i="200"/>
  <c r="H58" i="200"/>
  <c r="G58" i="203"/>
  <c r="D58" i="203"/>
  <c r="I58" i="194"/>
  <c r="I57" i="200"/>
  <c r="L57" i="203"/>
  <c r="H57" i="194"/>
  <c r="D57" i="236"/>
  <c r="H57" i="236"/>
  <c r="D57" i="211"/>
  <c r="E57" i="211"/>
  <c r="G57" i="211"/>
  <c r="H57" i="211"/>
  <c r="J57" i="211"/>
  <c r="K57" i="211"/>
  <c r="L57" i="211"/>
  <c r="H57" i="200"/>
  <c r="G57" i="200"/>
  <c r="J58" i="203" l="1"/>
  <c r="K63" i="203"/>
  <c r="G59" i="194"/>
  <c r="E58" i="236"/>
  <c r="H62" i="203"/>
  <c r="G62" i="203"/>
  <c r="D57" i="203"/>
  <c r="E57" i="203"/>
  <c r="G57" i="203"/>
  <c r="H57" i="203"/>
  <c r="J57" i="203"/>
  <c r="K57" i="203"/>
  <c r="D57" i="194"/>
  <c r="E57" i="194"/>
  <c r="G57" i="194"/>
  <c r="I57" i="194"/>
  <c r="E56" i="236"/>
  <c r="D56" i="236"/>
  <c r="H56" i="236"/>
  <c r="G56" i="236"/>
  <c r="L56" i="211" l="1"/>
  <c r="K56" i="211"/>
  <c r="J56" i="211"/>
  <c r="H56" i="211"/>
  <c r="G56" i="211"/>
  <c r="E56" i="211"/>
  <c r="D56" i="211"/>
  <c r="L56" i="203"/>
  <c r="K56" i="203"/>
  <c r="J56" i="203"/>
  <c r="H56" i="203"/>
  <c r="G56" i="203"/>
  <c r="E56" i="203"/>
  <c r="D56" i="203"/>
  <c r="I56" i="194"/>
  <c r="H56" i="194"/>
  <c r="G56" i="194"/>
  <c r="E56" i="194"/>
  <c r="D56" i="194"/>
  <c r="I56" i="200"/>
  <c r="H56" i="200"/>
  <c r="G56" i="200"/>
  <c r="L55" i="203"/>
  <c r="G55" i="236"/>
  <c r="H55" i="236"/>
  <c r="E55" i="236"/>
  <c r="D55" i="236"/>
  <c r="L55" i="211" l="1"/>
  <c r="K55" i="211"/>
  <c r="J55" i="211"/>
  <c r="H55" i="211"/>
  <c r="G55" i="211"/>
  <c r="E55" i="211"/>
  <c r="D55" i="211"/>
  <c r="I55" i="200"/>
  <c r="G55" i="200"/>
  <c r="K55" i="203"/>
  <c r="J55" i="203"/>
  <c r="H55" i="203"/>
  <c r="G55" i="203"/>
  <c r="E55" i="203"/>
  <c r="D55" i="203"/>
  <c r="I55" i="194"/>
  <c r="H55" i="194"/>
  <c r="G55" i="194"/>
  <c r="E55" i="194"/>
  <c r="D55" i="194"/>
  <c r="L54" i="203"/>
  <c r="E54" i="211"/>
  <c r="D54" i="211"/>
  <c r="L54" i="211"/>
  <c r="K54" i="211"/>
  <c r="J54" i="211"/>
  <c r="H54" i="211"/>
  <c r="G54" i="211"/>
  <c r="K54" i="203"/>
  <c r="J54" i="203"/>
  <c r="H54" i="203"/>
  <c r="G54" i="203"/>
  <c r="E54" i="203"/>
  <c r="D54" i="203"/>
  <c r="H54" i="236"/>
  <c r="G54" i="236"/>
  <c r="E54" i="236"/>
  <c r="D54" i="236"/>
  <c r="I54" i="200" l="1"/>
  <c r="H54" i="200"/>
  <c r="G54" i="200"/>
  <c r="I54" i="194"/>
  <c r="H54" i="194"/>
  <c r="G54" i="194"/>
  <c r="E54" i="194"/>
  <c r="D54" i="194"/>
  <c r="H53" i="236"/>
  <c r="G53" i="236"/>
  <c r="E53" i="236"/>
  <c r="D53" i="236"/>
  <c r="L53" i="211"/>
  <c r="K53" i="211"/>
  <c r="J53" i="211"/>
  <c r="J52" i="211"/>
  <c r="H53" i="211"/>
  <c r="G53" i="211"/>
  <c r="E53" i="211"/>
  <c r="D53" i="211"/>
  <c r="L53" i="203"/>
  <c r="K53" i="203"/>
  <c r="J53" i="203"/>
  <c r="H53" i="203"/>
  <c r="G53" i="203"/>
  <c r="E53" i="203"/>
  <c r="D53" i="203"/>
  <c r="I53" i="200"/>
  <c r="G53" i="200"/>
  <c r="I53" i="194" l="1"/>
  <c r="H53" i="194"/>
  <c r="G53" i="194"/>
  <c r="E53" i="194"/>
  <c r="D53" i="194"/>
  <c r="L51" i="211"/>
  <c r="L52" i="203"/>
  <c r="L52" i="211"/>
  <c r="E52" i="236"/>
  <c r="D52" i="236"/>
  <c r="H52" i="236"/>
  <c r="G52" i="236"/>
  <c r="K52" i="211" l="1"/>
  <c r="H52" i="211"/>
  <c r="G52" i="211"/>
  <c r="E52" i="211"/>
  <c r="D52" i="211"/>
  <c r="I52" i="200"/>
  <c r="H52" i="200"/>
  <c r="G52" i="200"/>
  <c r="K52" i="203"/>
  <c r="J52" i="203"/>
  <c r="H52" i="203"/>
  <c r="G52" i="203"/>
  <c r="E52" i="203"/>
  <c r="D52" i="203"/>
  <c r="I52" i="194"/>
  <c r="H52" i="194"/>
  <c r="G52" i="194"/>
  <c r="E52" i="194"/>
  <c r="D52" i="194"/>
  <c r="L51" i="203"/>
  <c r="K50" i="203"/>
  <c r="K51" i="203"/>
  <c r="H51" i="236"/>
  <c r="G51" i="236"/>
  <c r="E51" i="236"/>
  <c r="D51" i="236"/>
  <c r="K51" i="211" l="1"/>
  <c r="J51" i="211"/>
  <c r="H51" i="211"/>
  <c r="G51" i="211"/>
  <c r="E51" i="211"/>
  <c r="D51" i="211"/>
  <c r="I51" i="200"/>
  <c r="H51" i="200"/>
  <c r="G51" i="200"/>
  <c r="H51" i="203"/>
  <c r="G51" i="203"/>
  <c r="E51" i="203"/>
  <c r="D51" i="203"/>
  <c r="I51" i="194"/>
  <c r="H51" i="194"/>
  <c r="G51" i="194"/>
  <c r="E51" i="194"/>
  <c r="D51" i="194"/>
  <c r="L50" i="203"/>
  <c r="E50" i="236"/>
  <c r="D50" i="236"/>
  <c r="H50" i="236"/>
  <c r="G50" i="236"/>
  <c r="J51" i="203" l="1"/>
  <c r="L50" i="211"/>
  <c r="K50" i="211"/>
  <c r="J50" i="211"/>
  <c r="H50" i="211"/>
  <c r="G50" i="211"/>
  <c r="E50" i="211"/>
  <c r="D50" i="211"/>
  <c r="E50" i="203"/>
  <c r="D50" i="203"/>
  <c r="J50" i="203"/>
  <c r="H50" i="203"/>
  <c r="G50" i="203"/>
  <c r="G50" i="194"/>
  <c r="I50" i="194"/>
  <c r="H50" i="194"/>
  <c r="E50" i="194"/>
  <c r="D50" i="194"/>
  <c r="G50" i="200"/>
  <c r="I50" i="200" l="1"/>
  <c r="H48" i="194"/>
  <c r="G48" i="194"/>
  <c r="H47" i="194"/>
  <c r="G47" i="194"/>
  <c r="H46" i="194"/>
  <c r="G46" i="194"/>
  <c r="H45" i="194"/>
  <c r="G45" i="194"/>
  <c r="H44" i="194"/>
  <c r="G44" i="194"/>
  <c r="H43" i="194"/>
  <c r="G43" i="194"/>
  <c r="H42" i="194"/>
  <c r="G42" i="194"/>
  <c r="H41" i="194"/>
  <c r="G41" i="194"/>
  <c r="H40" i="194"/>
  <c r="G40" i="194"/>
  <c r="H39" i="194"/>
  <c r="G39" i="194"/>
  <c r="H38" i="194"/>
  <c r="G38" i="194"/>
  <c r="H37" i="194"/>
  <c r="G37" i="194"/>
  <c r="H36" i="194"/>
  <c r="G36" i="194"/>
  <c r="H35" i="194"/>
  <c r="G35" i="194"/>
  <c r="H34" i="194"/>
  <c r="G34" i="194"/>
  <c r="H33" i="194"/>
  <c r="G33" i="194"/>
  <c r="H32" i="194"/>
  <c r="G32" i="194"/>
  <c r="H31" i="194"/>
  <c r="G31" i="194"/>
  <c r="H30" i="194"/>
  <c r="G30" i="194"/>
  <c r="H29" i="194"/>
  <c r="G29" i="194"/>
  <c r="H28" i="194"/>
  <c r="G28" i="194"/>
  <c r="H27" i="194"/>
  <c r="G27" i="194"/>
  <c r="H26" i="194"/>
  <c r="G26" i="194"/>
  <c r="H25" i="194"/>
  <c r="G25" i="194"/>
  <c r="H24" i="194"/>
  <c r="G24" i="194"/>
  <c r="H23" i="194"/>
  <c r="G23" i="194"/>
  <c r="H22" i="194"/>
  <c r="G22" i="194"/>
  <c r="H21" i="194"/>
  <c r="G21" i="194"/>
  <c r="H20" i="194"/>
  <c r="G20" i="194"/>
  <c r="G19" i="194"/>
  <c r="H18" i="194"/>
  <c r="G18" i="194"/>
  <c r="G17" i="194"/>
  <c r="G16" i="194"/>
  <c r="G15" i="194"/>
  <c r="E48" i="194"/>
  <c r="E47" i="194"/>
  <c r="E46" i="194"/>
  <c r="E45" i="194"/>
  <c r="E44" i="194"/>
  <c r="E43" i="194"/>
  <c r="E42" i="194"/>
  <c r="E41" i="194"/>
  <c r="E40" i="194"/>
  <c r="E39" i="194"/>
  <c r="E38" i="194"/>
  <c r="E37" i="194"/>
  <c r="E36" i="194"/>
  <c r="E35" i="194"/>
  <c r="E34" i="194"/>
  <c r="E33" i="194"/>
  <c r="E32" i="194"/>
  <c r="E31" i="194"/>
  <c r="E30" i="194"/>
  <c r="E29" i="194"/>
  <c r="E28" i="194"/>
  <c r="E27" i="194"/>
  <c r="E26" i="194"/>
  <c r="E25" i="194"/>
  <c r="E24" i="194"/>
  <c r="E23" i="194"/>
  <c r="E22" i="194"/>
  <c r="E21" i="194"/>
  <c r="E20" i="194"/>
  <c r="E19" i="194"/>
  <c r="D48" i="194"/>
  <c r="D47" i="194"/>
  <c r="D46" i="194"/>
  <c r="D45" i="194"/>
  <c r="D44" i="194"/>
  <c r="D43" i="194"/>
  <c r="D42" i="194"/>
  <c r="D41" i="194"/>
  <c r="D40" i="194"/>
  <c r="D39" i="194"/>
  <c r="D38" i="194"/>
  <c r="D37" i="194"/>
  <c r="D36" i="194"/>
  <c r="D35" i="194"/>
  <c r="D34" i="194"/>
  <c r="D33" i="194"/>
  <c r="D32" i="194"/>
  <c r="D31" i="194"/>
  <c r="D30" i="194"/>
  <c r="D29" i="194"/>
  <c r="D28" i="194"/>
  <c r="D27" i="194"/>
  <c r="D26" i="194"/>
  <c r="D25" i="194"/>
  <c r="D24" i="194"/>
  <c r="D23" i="194"/>
  <c r="D22" i="194"/>
  <c r="D21" i="194"/>
  <c r="D20" i="194"/>
  <c r="D19" i="194"/>
  <c r="D18" i="194"/>
  <c r="D17" i="194"/>
  <c r="D16" i="194"/>
  <c r="D15" i="194"/>
  <c r="L49" i="203" l="1"/>
  <c r="H49" i="236"/>
  <c r="G49" i="236"/>
  <c r="E49" i="236"/>
  <c r="D49" i="236"/>
  <c r="H49" i="211"/>
  <c r="G49" i="211"/>
  <c r="L49" i="211"/>
  <c r="K49" i="211"/>
  <c r="J49" i="211"/>
  <c r="E49" i="211"/>
  <c r="D49" i="211"/>
  <c r="I49" i="200"/>
  <c r="H49" i="200"/>
  <c r="G49" i="200"/>
  <c r="I49" i="194"/>
  <c r="H49" i="194"/>
  <c r="G49" i="194"/>
  <c r="E49" i="194"/>
  <c r="D49" i="194"/>
  <c r="K49" i="203"/>
  <c r="J49" i="203"/>
  <c r="H49" i="203"/>
  <c r="G49" i="203"/>
  <c r="E49" i="203"/>
  <c r="D49" i="203"/>
  <c r="I47" i="194"/>
  <c r="L48" i="203" l="1"/>
  <c r="L47" i="203"/>
  <c r="H47" i="200"/>
  <c r="E48" i="236"/>
  <c r="D48" i="236"/>
  <c r="H48" i="236"/>
  <c r="G48" i="236"/>
  <c r="L48" i="211"/>
  <c r="K48" i="211"/>
  <c r="J48" i="211"/>
  <c r="H48" i="211"/>
  <c r="G48" i="211"/>
  <c r="D48" i="211"/>
  <c r="I48" i="200"/>
  <c r="H48" i="200"/>
  <c r="G48" i="200"/>
  <c r="K48" i="203"/>
  <c r="J48" i="203"/>
  <c r="E48" i="203"/>
  <c r="D48" i="203"/>
  <c r="I48" i="194"/>
  <c r="H48" i="203" l="1"/>
  <c r="G48" i="203"/>
  <c r="E47" i="236"/>
  <c r="H47" i="236" l="1"/>
  <c r="G47" i="236"/>
  <c r="D47" i="236"/>
  <c r="E47" i="211"/>
  <c r="D47" i="211"/>
  <c r="E48" i="211" s="1"/>
  <c r="L47" i="211"/>
  <c r="K47" i="211"/>
  <c r="J47" i="211"/>
  <c r="H47" i="211"/>
  <c r="G47" i="211"/>
  <c r="K47" i="203"/>
  <c r="J47" i="203"/>
  <c r="H47" i="203"/>
  <c r="G47" i="203"/>
  <c r="E47" i="203"/>
  <c r="D47" i="203"/>
  <c r="I47" i="200"/>
  <c r="G47" i="200"/>
  <c r="L46" i="211"/>
  <c r="M46" i="203"/>
  <c r="N46" i="203"/>
  <c r="N45" i="203"/>
  <c r="H46" i="236" l="1"/>
  <c r="G46" i="236"/>
  <c r="G45" i="236"/>
  <c r="H45" i="236"/>
  <c r="E46" i="236"/>
  <c r="D46" i="236"/>
  <c r="K46" i="211"/>
  <c r="J46" i="211"/>
  <c r="H46" i="211"/>
  <c r="G46" i="211"/>
  <c r="E45" i="211"/>
  <c r="E46" i="211"/>
  <c r="D46" i="211"/>
  <c r="I46" i="200"/>
  <c r="H46" i="200"/>
  <c r="G46" i="200"/>
  <c r="E46" i="203"/>
  <c r="D46" i="203"/>
  <c r="L46" i="203"/>
  <c r="K46" i="203"/>
  <c r="J46" i="203"/>
  <c r="H46" i="203"/>
  <c r="G46" i="203"/>
  <c r="I46" i="194"/>
  <c r="M42" i="203"/>
  <c r="L42" i="203"/>
  <c r="M45" i="203"/>
  <c r="N44" i="203"/>
  <c r="M44" i="203"/>
  <c r="N43" i="203"/>
  <c r="M43" i="203"/>
  <c r="N42" i="203"/>
  <c r="E45" i="236"/>
  <c r="D45" i="236"/>
  <c r="L45" i="211"/>
  <c r="K45" i="211"/>
  <c r="J45" i="211"/>
  <c r="H45" i="211"/>
  <c r="G45" i="211"/>
  <c r="D45" i="211"/>
  <c r="I45" i="200"/>
  <c r="H45" i="200"/>
  <c r="G45" i="200"/>
  <c r="L45" i="203"/>
  <c r="K45" i="203"/>
  <c r="J45" i="203"/>
  <c r="H45" i="203"/>
  <c r="G45" i="203"/>
  <c r="E45" i="203"/>
  <c r="D45" i="203"/>
  <c r="I45" i="194" l="1"/>
  <c r="L44" i="203"/>
  <c r="L43" i="203"/>
  <c r="E44" i="236" l="1"/>
  <c r="D44" i="236"/>
  <c r="H44" i="236"/>
  <c r="G44" i="236"/>
  <c r="L44" i="211"/>
  <c r="K44" i="211"/>
  <c r="J44" i="211"/>
  <c r="H44" i="211"/>
  <c r="G44" i="211"/>
  <c r="E44" i="211"/>
  <c r="D44" i="211"/>
  <c r="I44" i="200"/>
  <c r="H44" i="200"/>
  <c r="G44" i="200"/>
  <c r="K44" i="203"/>
  <c r="J44" i="203"/>
  <c r="H44" i="203"/>
  <c r="G44" i="203"/>
  <c r="E44" i="203"/>
  <c r="D44" i="203"/>
  <c r="I44" i="194" l="1"/>
  <c r="L43" i="211" l="1"/>
  <c r="H43" i="236" l="1"/>
  <c r="G43" i="236"/>
  <c r="E43" i="236"/>
  <c r="D43" i="236"/>
  <c r="K43" i="211"/>
  <c r="J43" i="211"/>
  <c r="H43" i="211"/>
  <c r="G43" i="211"/>
  <c r="E43" i="211"/>
  <c r="D43" i="211"/>
  <c r="I43" i="200"/>
  <c r="H43" i="200"/>
  <c r="G43" i="200"/>
  <c r="K43" i="203"/>
  <c r="J43" i="203"/>
  <c r="H43" i="203"/>
  <c r="G43" i="203"/>
  <c r="E43" i="203"/>
  <c r="D43" i="203"/>
  <c r="I43" i="194"/>
  <c r="I42" i="194" l="1"/>
  <c r="D34" i="236"/>
  <c r="D35" i="236"/>
  <c r="D36" i="236"/>
  <c r="D37" i="236"/>
  <c r="D38" i="236"/>
  <c r="D39" i="236"/>
  <c r="D40" i="236"/>
  <c r="D41" i="236"/>
  <c r="D42" i="236"/>
  <c r="K42" i="203" l="1"/>
  <c r="J42" i="203"/>
  <c r="H42" i="203"/>
  <c r="G42" i="203"/>
  <c r="E42" i="203"/>
  <c r="D42" i="203"/>
  <c r="H42" i="236" l="1"/>
  <c r="G42" i="236"/>
  <c r="E42" i="236"/>
  <c r="L42" i="211"/>
  <c r="K42" i="211"/>
  <c r="J42" i="211"/>
  <c r="E42" i="211"/>
  <c r="D42" i="211"/>
  <c r="H42" i="211"/>
  <c r="G42" i="211"/>
  <c r="I42" i="200"/>
  <c r="H42" i="200"/>
  <c r="G42" i="200"/>
  <c r="E41" i="236" l="1"/>
  <c r="L41" i="203" l="1"/>
  <c r="H41" i="236"/>
  <c r="G41" i="236"/>
  <c r="L41" i="211" l="1"/>
  <c r="K41" i="211"/>
  <c r="J41" i="211"/>
  <c r="H41" i="211"/>
  <c r="G41" i="211"/>
  <c r="H40" i="211"/>
  <c r="G40" i="211"/>
  <c r="E41" i="211"/>
  <c r="D41" i="211"/>
  <c r="I41" i="200"/>
  <c r="H41" i="200"/>
  <c r="G41" i="200"/>
  <c r="K41" i="203"/>
  <c r="J41" i="203"/>
  <c r="H41" i="203"/>
  <c r="G41" i="203"/>
  <c r="E41" i="203"/>
  <c r="D41" i="203"/>
  <c r="I41" i="194"/>
  <c r="H40" i="200" l="1"/>
  <c r="G39" i="236" l="1"/>
  <c r="H39" i="236"/>
  <c r="G40" i="236"/>
  <c r="H40" i="236"/>
  <c r="E39" i="236"/>
  <c r="E40" i="236"/>
  <c r="J39" i="211"/>
  <c r="K39" i="211"/>
  <c r="L39" i="211"/>
  <c r="J40" i="211"/>
  <c r="K40" i="211"/>
  <c r="L40" i="211"/>
  <c r="G39" i="211"/>
  <c r="H39" i="211"/>
  <c r="D39" i="211"/>
  <c r="E39" i="211"/>
  <c r="D40" i="211"/>
  <c r="E40" i="211"/>
  <c r="I39" i="200"/>
  <c r="I40" i="200"/>
  <c r="G39" i="200"/>
  <c r="H39" i="200"/>
  <c r="G40" i="200"/>
  <c r="J36" i="203"/>
  <c r="K36" i="203"/>
  <c r="J37" i="203"/>
  <c r="K37" i="203"/>
  <c r="J38" i="203"/>
  <c r="K38" i="203"/>
  <c r="J39" i="203"/>
  <c r="K39" i="203"/>
  <c r="G38" i="203"/>
  <c r="H38" i="203"/>
  <c r="G39" i="203"/>
  <c r="H39" i="203"/>
  <c r="D37" i="203"/>
  <c r="E37" i="203"/>
  <c r="D38" i="203"/>
  <c r="E38" i="203"/>
  <c r="D39" i="203"/>
  <c r="E39" i="203"/>
  <c r="I37" i="194"/>
  <c r="I38" i="194"/>
  <c r="I39" i="194"/>
  <c r="L40" i="203"/>
  <c r="L39" i="203"/>
  <c r="K40" i="203"/>
  <c r="J40" i="203"/>
  <c r="H40" i="203"/>
  <c r="G40" i="203"/>
  <c r="E40" i="203"/>
  <c r="D40" i="203"/>
  <c r="I40" i="194"/>
  <c r="L38" i="211" l="1"/>
  <c r="B10" i="239"/>
  <c r="B11" i="239" s="1"/>
  <c r="B12" i="239" s="1"/>
  <c r="B13" i="239" s="1"/>
  <c r="B14" i="239"/>
  <c r="B15" i="239" s="1"/>
  <c r="B16" i="239" s="1"/>
  <c r="B17" i="239" s="1"/>
  <c r="B18" i="239"/>
  <c r="B19" i="239"/>
  <c r="B20" i="239" s="1"/>
  <c r="B21" i="239" s="1"/>
  <c r="B22" i="239"/>
  <c r="B23" i="239"/>
  <c r="B24" i="239" s="1"/>
  <c r="B25" i="239" s="1"/>
  <c r="B26" i="239"/>
  <c r="B27" i="239"/>
  <c r="B28" i="239" s="1"/>
  <c r="B29" i="239" s="1"/>
  <c r="B30" i="239"/>
  <c r="B31" i="239"/>
  <c r="B32" i="239" s="1"/>
  <c r="B33" i="239" s="1"/>
  <c r="B34" i="239"/>
  <c r="B35" i="239"/>
  <c r="B36" i="239" s="1"/>
  <c r="B37" i="239" s="1"/>
  <c r="B38" i="239"/>
  <c r="B39" i="239"/>
  <c r="B40" i="239" s="1"/>
  <c r="B41" i="239" s="1"/>
  <c r="B42" i="239"/>
  <c r="B43" i="239"/>
  <c r="B44" i="239" s="1"/>
  <c r="B45" i="239" s="1"/>
  <c r="B46" i="239"/>
  <c r="B47" i="239"/>
  <c r="B48" i="239" s="1"/>
  <c r="B49" i="239" s="1"/>
  <c r="B50" i="239"/>
  <c r="B51" i="239"/>
  <c r="B52" i="239" s="1"/>
  <c r="B53" i="239" s="1"/>
  <c r="B6" i="239"/>
  <c r="B7" i="239" s="1"/>
  <c r="L38" i="203"/>
  <c r="B8" i="239" l="1"/>
  <c r="B9" i="239" s="1"/>
  <c r="B66" i="238"/>
  <c r="B61" i="238"/>
  <c r="B56" i="238"/>
  <c r="B26" i="238"/>
  <c r="B23" i="238"/>
  <c r="B17" i="238"/>
  <c r="B12" i="238"/>
  <c r="B7" i="238"/>
  <c r="L37" i="203"/>
  <c r="H38" i="236" l="1"/>
  <c r="G38" i="236"/>
  <c r="E38" i="236"/>
  <c r="K38" i="211"/>
  <c r="J38" i="211"/>
  <c r="H38" i="211"/>
  <c r="G38" i="211"/>
  <c r="E38" i="211"/>
  <c r="D38" i="211"/>
  <c r="I38" i="200"/>
  <c r="H38" i="200"/>
  <c r="G38" i="200"/>
  <c r="G37" i="236" l="1"/>
  <c r="H37" i="236"/>
  <c r="E37" i="236" l="1"/>
  <c r="L37" i="211"/>
  <c r="J37" i="211"/>
  <c r="K37" i="211"/>
  <c r="G37" i="211"/>
  <c r="H37" i="211"/>
  <c r="D37" i="211"/>
  <c r="E37" i="211"/>
  <c r="G37" i="200"/>
  <c r="H37" i="200"/>
  <c r="I37" i="200"/>
  <c r="G37" i="203"/>
  <c r="H37" i="203"/>
  <c r="E36" i="236" l="1"/>
  <c r="G36" i="236"/>
  <c r="H36" i="236"/>
  <c r="D36" i="211"/>
  <c r="E36" i="211"/>
  <c r="G36" i="211"/>
  <c r="H36" i="211"/>
  <c r="J36" i="211"/>
  <c r="K36" i="211"/>
  <c r="L36" i="211"/>
  <c r="G36" i="200"/>
  <c r="H36" i="200"/>
  <c r="I36" i="200"/>
  <c r="D36" i="203"/>
  <c r="E36" i="203"/>
  <c r="G36" i="203"/>
  <c r="H36" i="203"/>
  <c r="L36" i="203"/>
  <c r="I36" i="194" l="1"/>
  <c r="H35" i="236" l="1"/>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H18" i="236"/>
  <c r="G18" i="236"/>
  <c r="G17" i="236"/>
  <c r="G16" i="236"/>
  <c r="G15" i="236"/>
  <c r="D23" i="236"/>
  <c r="D24" i="236"/>
  <c r="D25" i="236"/>
  <c r="D26" i="236"/>
  <c r="E26" i="236"/>
  <c r="D27" i="236"/>
  <c r="E27" i="236"/>
  <c r="D28" i="236"/>
  <c r="E28" i="236"/>
  <c r="D29" i="236"/>
  <c r="E29" i="236"/>
  <c r="D30" i="236"/>
  <c r="E30" i="236"/>
  <c r="D31" i="236"/>
  <c r="E31" i="236"/>
  <c r="D32" i="236"/>
  <c r="E32" i="236"/>
  <c r="D33" i="236"/>
  <c r="E33" i="236"/>
  <c r="E34" i="236"/>
  <c r="E35" i="236"/>
  <c r="D35" i="211" l="1"/>
  <c r="E35" i="211"/>
  <c r="L35" i="211"/>
  <c r="J35" i="211"/>
  <c r="K35" i="211"/>
  <c r="G35" i="211"/>
  <c r="H35" i="211"/>
  <c r="I35" i="200"/>
  <c r="G35" i="200"/>
  <c r="H35" i="200"/>
  <c r="L35" i="203"/>
  <c r="K35" i="203"/>
  <c r="J35" i="203"/>
  <c r="G35" i="203"/>
  <c r="H35" i="203"/>
  <c r="D35" i="203"/>
  <c r="E35" i="203"/>
  <c r="I35" i="194"/>
  <c r="H34" i="200" l="1"/>
  <c r="D34" i="211"/>
  <c r="E34" i="211"/>
  <c r="G34" i="211"/>
  <c r="H34" i="211"/>
  <c r="J34" i="211"/>
  <c r="K34" i="211"/>
  <c r="L34" i="211"/>
  <c r="G34" i="200"/>
  <c r="I34" i="200"/>
  <c r="L34" i="203"/>
  <c r="G34" i="203"/>
  <c r="H34" i="203"/>
  <c r="J34" i="203"/>
  <c r="K34" i="203"/>
  <c r="I33" i="194"/>
  <c r="I34" i="194"/>
  <c r="I32" i="194"/>
  <c r="E34" i="203" l="1"/>
  <c r="D34" i="203"/>
  <c r="L33" i="203"/>
  <c r="L32" i="203"/>
  <c r="H32" i="203"/>
  <c r="K33" i="203"/>
  <c r="J33" i="203"/>
  <c r="H33" i="203"/>
  <c r="G33" i="203"/>
  <c r="E33" i="203"/>
  <c r="D33" i="203"/>
  <c r="E32" i="203"/>
  <c r="D32" i="203"/>
  <c r="L33" i="211"/>
  <c r="L32" i="211"/>
  <c r="I20" i="200"/>
  <c r="I21" i="200"/>
  <c r="I22" i="200"/>
  <c r="I23" i="200"/>
  <c r="I24" i="200"/>
  <c r="I25" i="200"/>
  <c r="I26" i="200"/>
  <c r="I27" i="200"/>
  <c r="I28" i="200"/>
  <c r="I29" i="200"/>
  <c r="I30" i="200"/>
  <c r="I31" i="200"/>
  <c r="I32" i="200"/>
  <c r="H21" i="200"/>
  <c r="H22" i="200"/>
  <c r="H23" i="200"/>
  <c r="H24" i="200"/>
  <c r="H25" i="200"/>
  <c r="H26" i="200"/>
  <c r="H27" i="200"/>
  <c r="H28" i="200"/>
  <c r="H29" i="200"/>
  <c r="H30" i="200"/>
  <c r="H31" i="200"/>
  <c r="H32" i="200"/>
  <c r="G22" i="200"/>
  <c r="G23" i="200"/>
  <c r="G24" i="200"/>
  <c r="G25" i="200"/>
  <c r="G26" i="200"/>
  <c r="G27" i="200"/>
  <c r="G28" i="200"/>
  <c r="G29" i="200"/>
  <c r="G30" i="200"/>
  <c r="G31" i="200"/>
  <c r="I33" i="200"/>
  <c r="H33" i="200"/>
  <c r="G33" i="200"/>
  <c r="G32" i="200"/>
  <c r="E22" i="211"/>
  <c r="E23" i="211"/>
  <c r="E24" i="211"/>
  <c r="E25" i="211"/>
  <c r="E26" i="211"/>
  <c r="E27" i="211"/>
  <c r="E28" i="211"/>
  <c r="E29" i="211"/>
  <c r="E30" i="211"/>
  <c r="E31" i="211"/>
  <c r="E32" i="211"/>
  <c r="D22" i="211"/>
  <c r="D23" i="211"/>
  <c r="D24" i="211"/>
  <c r="D25" i="211"/>
  <c r="D26" i="211"/>
  <c r="D27" i="211"/>
  <c r="D28" i="211"/>
  <c r="D29" i="211"/>
  <c r="D30" i="211"/>
  <c r="D31" i="211"/>
  <c r="D32" i="211"/>
  <c r="H22" i="211"/>
  <c r="H23" i="211"/>
  <c r="H24" i="211"/>
  <c r="H25" i="211"/>
  <c r="H26" i="211"/>
  <c r="H27" i="211"/>
  <c r="H28" i="211"/>
  <c r="H29" i="211"/>
  <c r="H30" i="211"/>
  <c r="H31" i="211"/>
  <c r="H32" i="211"/>
  <c r="G22" i="211"/>
  <c r="G23" i="211"/>
  <c r="G24" i="211"/>
  <c r="G25" i="211"/>
  <c r="G26" i="211"/>
  <c r="G27" i="211"/>
  <c r="G28" i="211"/>
  <c r="G29" i="211"/>
  <c r="G30" i="211"/>
  <c r="G31" i="211"/>
  <c r="K33" i="211"/>
  <c r="J33" i="211"/>
  <c r="K32" i="211"/>
  <c r="J32" i="211"/>
  <c r="H33" i="211"/>
  <c r="G33" i="211"/>
  <c r="G32" i="211"/>
  <c r="E33" i="211"/>
  <c r="D33" i="211"/>
  <c r="J32" i="203" l="1"/>
  <c r="K32" i="203"/>
  <c r="G32" i="203"/>
</calcChain>
</file>

<file path=xl/sharedStrings.xml><?xml version="1.0" encoding="utf-8"?>
<sst xmlns="http://schemas.openxmlformats.org/spreadsheetml/2006/main" count="580" uniqueCount="158">
  <si>
    <t>INDICADORES SIHAB - ODHT</t>
  </si>
  <si>
    <t>TABLA DE CONTENIDO</t>
  </si>
  <si>
    <t xml:space="preserve">1. INDICADORES DE FINANCIACIÓN </t>
  </si>
  <si>
    <t>1.1 Cartera Hipotecaria de Vivienda -CHV</t>
  </si>
  <si>
    <t>1.1.1</t>
  </si>
  <si>
    <t>Saldo de Capital Total</t>
  </si>
  <si>
    <t>Cuadro 1</t>
  </si>
  <si>
    <t>Total Nacional y Bogotá, variaciones y participación de Bogotá</t>
  </si>
  <si>
    <t>Cuadro 2</t>
  </si>
  <si>
    <t>Por tipo de vivienda (VIP,VIS y No VIS)</t>
  </si>
  <si>
    <t>1.1.2</t>
  </si>
  <si>
    <t>Número de Créditos Hipotecarios de Vivienda</t>
  </si>
  <si>
    <t>Cuadro 3</t>
  </si>
  <si>
    <t>Cuadro 4</t>
  </si>
  <si>
    <t>1.1.3</t>
  </si>
  <si>
    <t>Calidad de la cartera hipotecaria</t>
  </si>
  <si>
    <t>Cuadro 5</t>
  </si>
  <si>
    <t>Calidad bruta de cartera.</t>
  </si>
  <si>
    <t>SISTEMA DE INFORMACIÓN DEL HÁBITAT</t>
  </si>
  <si>
    <t>METADATO DE LA OPERACIÓN ESTADÍSTICA CARTERA HIPOTECARIA DE VIVIENDA</t>
  </si>
  <si>
    <t>Concepto</t>
  </si>
  <si>
    <t>Descripción</t>
  </si>
  <si>
    <t>Operación estadística</t>
  </si>
  <si>
    <t>Cartera Hipotecaria de Vivienda - CHV</t>
  </si>
  <si>
    <t>Entidad responsable</t>
  </si>
  <si>
    <t>Departamento Administrativo Nacional de Estadítica - DANE</t>
  </si>
  <si>
    <t>Área temática</t>
  </si>
  <si>
    <t>Económica</t>
  </si>
  <si>
    <t>Tema</t>
  </si>
  <si>
    <t>Acceso a la vivienda</t>
  </si>
  <si>
    <t>Antecedentes</t>
  </si>
  <si>
    <t>Los antecedentes de este proyecto están enmarcados en los requerimientos de información por parte de entidades públicas, privadas y el sistema financiero de contar con un instrumento que muestre la evolución de la cartera hipotecaria de vivienda del total de las entidades que conforman el sistema de financiación de vivienda en Colombia. En este contexto, el DANE diseñó un instrumento de medición que de forma trimestral permita a las entidades que financian vivienda y, al país en general, conocer estadísticas acerca de la evolución del número de créditos hipotecarios de vivienda y el saldo de la cartera hipotecaria de vivienda, información útil para la adopción de políticas de mejoramiento y prevención, acordes con la realidad del sistema de financiación de vivienda.</t>
  </si>
  <si>
    <t>Objetivo general</t>
  </si>
  <si>
    <t>Conocer el comportamiento y la evolución de la cartera hipotecaria de vivienda de las entidades financiadoras, en las variables Saldo de Capital Total, Capital de una o más cuotas vencidas y número de créditos.</t>
  </si>
  <si>
    <t>Objetivos específicos</t>
  </si>
  <si>
    <t>Determinar el saldo de capital total de la cartera hipotecaria de vivienda por entidad financiadora; departamento; carteras vigente y vencida; rangos de vivienda (VIS y No VIS); moneda y tenedor de la cartera hipotecaria de vivienda.</t>
  </si>
  <si>
    <t>Determinar el número de créditos hipotecarios de vivienda existentes, clasificados por entidad financiadora; departamento; carteras vigente y vencida; rango de vivienda (VIS y No VIS); moneda y tenedor de la cartera hipotecaria de vivienda.</t>
  </si>
  <si>
    <t>Medir el valor del capital de 1 o más cuotas vencidas de la cartera hipotecaria de vivienda por entidad financiadora; departamento; número de cuotas en mora; rangos de vivienda (VIS y No VIS); moneda y tenedor de la cartera hipotecaria de vivienda.</t>
  </si>
  <si>
    <t>Definiciones básicas</t>
  </si>
  <si>
    <t>Cartera Hipotecaria de Vivienda: Se constituye como el seguimiento a los créditos otorgados a personas naturales destinados a la adquisición de vivienda (nueva o usada), o a la construcción de vivienda individual.</t>
  </si>
  <si>
    <t>Cartera en pesos: corresponde a la cartera hipotecaria de vivienda que se otorga en pesos y no tiene ningún tipo de indexación a la UVR.</t>
  </si>
  <si>
    <t>Cartera en UVR: corresponde a la cartera hipotecaria de vivienda que se otorga indexada a la UVR.</t>
  </si>
  <si>
    <t>Cartera VIS: corresponde a la vivienda de interés social. La clasificación está determinada por el valor de la vivienda. Tiene condiciones especiales en la tasa de interés y en el porcentaje de financiación, y puede ser sujeta de subsidio familiar de vivienda por parte del gobierno.</t>
  </si>
  <si>
    <t xml:space="preserve">Cartera No VIS: corresponde a la vivienda diferente de interés social. La clasificación está determinada por el valor de la vivienda. </t>
  </si>
  <si>
    <t>Cartera vigente: corresponde a la sumatoria del capital prestado inicialmente y el número de créditos hipotecarios que se encuentran al día, y que presentan una mora menor o igual a cuatro cuotas.</t>
  </si>
  <si>
    <t>Cartera vencida: corresponde a la sumatoria del capital prestado inicialmente y el número de créditos hipotecarios que presentan una mora mayor o igual a cinco cuotas.</t>
  </si>
  <si>
    <t>Número de créditos hipotecarios: corresponde al número de obligaciones hipotecarias de vivienda vigentes a la fecha del análisis, que cumplen con las características de la Ley 546 de 1999.</t>
  </si>
  <si>
    <t>Saldo de capital total: corresponde al valor que el cliente debe al momento de análisis por concepto del capital prestado inicialmente.</t>
  </si>
  <si>
    <t>Altura de mora: corresponde a la clasificación de los saldos de cartera hipotecaria de vivienda, según el número de cuotas en mora en que se encuentran. La investigación define seis (6) rangos según el número de cuotas causadas y no pagadas por el cliente.</t>
  </si>
  <si>
    <t>Variables de estudio, clasificación y calculadas</t>
  </si>
  <si>
    <t>Varirables de estudio:</t>
  </si>
  <si>
    <t>Saldo de capital total</t>
  </si>
  <si>
    <t>Número de créditos hipotecarios de vivienda</t>
  </si>
  <si>
    <t>Capital de 1 o más cuotas vencidas</t>
  </si>
  <si>
    <t>Variables de clsificación:</t>
  </si>
  <si>
    <t>Rango de vivienda</t>
  </si>
  <si>
    <t>Entidad financiadora de vivienda</t>
  </si>
  <si>
    <t>tipo de moneda en el cual se concedio el crédito (UVR - pesos)</t>
  </si>
  <si>
    <t>Cartera vigente y vencida</t>
  </si>
  <si>
    <t>Cuotas en mora</t>
  </si>
  <si>
    <t>Universo de estudio</t>
  </si>
  <si>
    <t>El universo de estudio lo constituye la cartera hipotecaria de vivienda de las entidades que financian vivienda a largo plazo en el país</t>
  </si>
  <si>
    <t>Unidad de observación</t>
  </si>
  <si>
    <t xml:space="preserve">Entidades financiadoras de vivienda: Banca Hipotecaria y Comercial, Fondo Nacional de Ahorro, Fondos de Empleados, Cooperativas de Vivienda, Fondos de Vivienda, Entidades Colectoras de Cartera y Cajas de Compensación Familiar. </t>
  </si>
  <si>
    <t>Unidad de respuesta</t>
  </si>
  <si>
    <t>Entidades financiadoras de vivienda: Banca Hipotecaria y Comercial Fondo Nacional de Ahorro, Fondos de Empleados, Cooperativas de Vivienda, Fondos de Vivienda, Entidades Colectoras de Cartera y Cajas de Compensación Familiar.</t>
  </si>
  <si>
    <t>Unidad de análisis</t>
  </si>
  <si>
    <t>La cartera hipotecaria de vivienda</t>
  </si>
  <si>
    <t>Tipo de operaión estadítica</t>
  </si>
  <si>
    <t>Encuesta a través de una Muestra Intencional aplicada a las entidades financiadoras de vivienda a largo plazo en el país y que hacen parte de la cobertura de la operación estadística.</t>
  </si>
  <si>
    <t>Desagregación temática</t>
  </si>
  <si>
    <t>Saldo de capital total, número de creditos hipotecarios y capital de una o má cuotas vencidas, clasificada por rangos de vivienda, entidad financiadora, tipo de moneda y cuotas en mora.</t>
  </si>
  <si>
    <t>Desagregación geográfica</t>
  </si>
  <si>
    <t>Total nacional, por departamentos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</si>
  <si>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</si>
  <si>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</si>
  <si>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</si>
  <si>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</si>
  <si>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</si>
  <si>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</si>
  <si>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</si>
  <si>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</si>
  <si>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</si>
  <si>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</si>
  <si>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 Financiación de Vivienda del DANE.</t>
  </si>
  <si>
    <t>SECRETARÍA DISTRITAL DEL HÁBITAT - SDHT</t>
  </si>
  <si>
    <t>SUBSECRETARÍA DE PLANEACIÓN Y POLÍTICA</t>
  </si>
  <si>
    <t>SUBDIRECCIÓN DE INFORMACIÓN SECTORIAL</t>
  </si>
  <si>
    <t xml:space="preserve">SISTEMA DE INFORMACIÓN DEL HÁBITAT </t>
  </si>
  <si>
    <t>Total Nacional y Bogotá D.C.</t>
  </si>
  <si>
    <t>Saldo de capital total*, Variaciones y participación de Bogotá</t>
  </si>
  <si>
    <t>Millones de pesos a precios corrientes</t>
  </si>
  <si>
    <t>Años</t>
  </si>
  <si>
    <t>Trimestre</t>
  </si>
  <si>
    <t>Total Nacional</t>
  </si>
  <si>
    <t>Bogotá D.C.</t>
  </si>
  <si>
    <t>Participación de Bogotá</t>
  </si>
  <si>
    <t>Variaciones (%)</t>
  </si>
  <si>
    <t>Anual</t>
  </si>
  <si>
    <t>I</t>
  </si>
  <si>
    <t>II</t>
  </si>
  <si>
    <t>III</t>
  </si>
  <si>
    <t>IV</t>
  </si>
  <si>
    <t>Fuente: DANE - Cartera Hipotecaria de Vivienda</t>
  </si>
  <si>
    <t>*Incluye créditos de vivienda y leasing habitacional</t>
  </si>
  <si>
    <t>p Cifra preliminar</t>
  </si>
  <si>
    <t>- Sin información</t>
  </si>
  <si>
    <t xml:space="preserve">Saldo de capital total* VIP,VIS y No VIS, Variaciones y participaciones </t>
  </si>
  <si>
    <t>Millones de pesos corrientes</t>
  </si>
  <si>
    <t>Vivienda de Interés Social - VIP</t>
  </si>
  <si>
    <t>Vivienda de Interés Social - VIS</t>
  </si>
  <si>
    <t>Vivienda Diferente de Interés Social - No VIS</t>
  </si>
  <si>
    <t>Participación de la VIS</t>
  </si>
  <si>
    <t>Saldo de capital VIP</t>
  </si>
  <si>
    <t>Saldo de capital VIS</t>
  </si>
  <si>
    <t>Saldo de capital No VIS</t>
  </si>
  <si>
    <t>Número de Créditos Hipotecarios*  Variaciones y participación de Bogotá</t>
  </si>
  <si>
    <t>Número de créditos</t>
  </si>
  <si>
    <t xml:space="preserve">Número de créditos hipotecarios* VIP,VIS y No VIS, Variaciones y participaciones </t>
  </si>
  <si>
    <t>Calidad bruta de cartera*= (Capital en mora / Saldo capital total), Variaciones y participación de Bogotá</t>
  </si>
  <si>
    <t>Calidad Bruta</t>
  </si>
  <si>
    <t>Nota: Se realiza un cambio histórico en la metodología para el total nacional para I trimestre 2023</t>
  </si>
  <si>
    <t>Clasificación Cuentas Nacionales</t>
  </si>
  <si>
    <t>B.1b</t>
  </si>
  <si>
    <t>D.21-D.31</t>
  </si>
  <si>
    <t>Secciones CIIU Rev. 4 A.C.
12 agrupaciones</t>
  </si>
  <si>
    <t>A</t>
  </si>
  <si>
    <t>B</t>
  </si>
  <si>
    <t>C</t>
  </si>
  <si>
    <t>D + E</t>
  </si>
  <si>
    <t>F</t>
  </si>
  <si>
    <t>G + H + I</t>
  </si>
  <si>
    <t>J</t>
  </si>
  <si>
    <t>K</t>
  </si>
  <si>
    <t>L</t>
  </si>
  <si>
    <t>M + N</t>
  </si>
  <si>
    <t>O + P + Q</t>
  </si>
  <si>
    <t>R + S + T</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</si>
  <si>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</si>
  <si>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</si>
  <si>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</si>
  <si>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</si>
  <si>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</si>
  <si>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</si>
  <si>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</si>
  <si>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</si>
  <si>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</si>
  <si>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</si>
  <si>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</si>
  <si>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</si>
  <si>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Valor agregado bruto</t>
  </si>
  <si>
    <t>Impuestos menos subvenciones sobre los productos</t>
  </si>
  <si>
    <t>Producto interno bruto</t>
  </si>
  <si>
    <t>2017p</t>
  </si>
  <si>
    <t>2018pr</t>
  </si>
  <si>
    <t>2019pr</t>
  </si>
  <si>
    <t>2013 (I trimestre) - 2026 (I trimestre)</t>
  </si>
  <si>
    <t>Actualización: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</si>
</sst>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2" formatCode="_-&quot;$&quot;\ * #,##0_-;\-&quot;$&quot;\ * #,##0_-;_-&quot;$&quot;\ * &quot;-&quot;_-;_-@_-"/>
    <numFmt numFmtId="41" formatCode="_-* #,##0_-;\-* #,##0_-;_-* &quot;-&quot;_-;_-@_-"/>
    <numFmt numFmtId="43" formatCode="_-* #,##0.00_-;\-* #,##0.00_-;_-* &quot;-&quot;??_-;_-@_-"/>
    <numFmt numFmtId="164" formatCode="_(* #,##0.00_);_(* \(#,##0.00\);_(* &quot;-&quot;??_);_(@_)"/>
    <numFmt numFmtId="165" formatCode="_-* #,##0.00\ [$€]_-;\-* #,##0.00\ [$€]_-;_-* &quot;-&quot;??\ [$€]_-;_-@_-"/>
    <numFmt numFmtId="166" formatCode="0.0"/>
    <numFmt numFmtId="167" formatCode="_ * #,##0_ ;_ * \-#,##0_ ;_ * &quot;-&quot;??_ ;_ @_ "/>
    <numFmt numFmtId="168" formatCode="_-* #,##0.00\ _p_t_a_-;\-* #,##0.00\ _p_t_a_-;_-* &quot;-&quot;??\ _p_t_a_-;_-@_-"/>
    <numFmt numFmtId="169" formatCode="_(* #,##0_);_(* \(#,##0\);_(* &quot;-&quot;??_);_(@_)"/>
    <numFmt numFmtId="170" formatCode="_(* #,##0.0_);_(* \(#,##0.0\);_(* &quot;-&quot;??_);_(@_)"/>
    <numFmt numFmtId="171" formatCode="_-* #,##0\ _€_-;\-* #,##0\ _€_-;_-* &quot;-&quot;??\ _€_-;_-@_-"/>
    <numFmt numFmtId="172" formatCode="0.0%"/>
    <numFmt numFmtId="173" formatCode="_-* #,##0.0_-;\-* #,##0.0_-;_-* &quot;-&quot;_-;_-@_-"/>
    <numFmt numFmtId="174" formatCode="_-* #,##0.0_-;\-* #,##0.0_-;_-* &quot;-&quot;?_-;_-@_-"/>
    <numFmt numFmtId="175" formatCode="_-* #,##0.00\ _€_-;\-* #,##0.00\ _€_-;_-* &quot;-&quot;??\ _€_-;_-@_-"/>
    <numFmt numFmtId="176" formatCode="_-* #,##0.00_-;\-* #,##0.00_-;_-* &quot;-&quot;_-;_-@_-"/>
    <numFmt numFmtId="177" formatCode="_-&quot;$&quot;\ * #,##0_-;\-&quot;$&quot;\ * #,##0_-;_-&quot;$&quot;\ * &quot;-&quot;??_-;_-@_-"/>
    <numFmt numFmtId="178" formatCode="&quot;$&quot;\ #,##0"/>
  </numFmts>
  <fonts count="4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0"/>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u/>
      <sz val="11"/>
      <color indexed="12"/>
      <name val="Times New Roman"/>
      <family val="1"/>
    </font>
    <font>
      <sz val="10"/>
      <color indexed="8"/>
      <name val="Times New Roman"/>
      <family val="1"/>
    </font>
    <font>
      <b/>
      <sz val="11"/>
      <color indexed="8"/>
      <name val="Times New Roman"/>
      <family val="1"/>
    </font>
    <font>
      <vertAlign val="superscript"/>
      <sz val="10"/>
      <color indexed="8"/>
      <name val="Times New Roman"/>
      <family val="1"/>
    </font>
    <font>
      <sz val="10"/>
      <name val="Tahoma"/>
      <family val="2"/>
    </font>
    <font>
      <sz val="11"/>
      <color indexed="8"/>
      <name val="Calibri"/>
      <family val="2"/>
    </font>
    <font>
      <sz val="11"/>
      <color theme="1"/>
      <name val="Calibri"/>
      <family val="2"/>
      <scheme val="minor"/>
    </font>
    <font>
      <u/>
      <sz val="11"/>
      <color theme="10"/>
      <name val="Calibri"/>
      <family val="2"/>
    </font>
    <font>
      <u/>
      <sz val="11"/>
      <color theme="10"/>
      <name val="Calibri"/>
      <family val="2"/>
      <scheme val="minor"/>
    </font>
    <font>
      <u/>
      <sz val="10"/>
      <color indexed="12"/>
      <name val="Arial"/>
      <family val="2"/>
    </font>
    <font>
      <b/>
      <sz val="9"/>
      <color theme="1"/>
      <name val="Segoe UI"/>
      <family val="2"/>
    </font>
    <font>
      <sz val="11"/>
      <color theme="1"/>
      <name val="Century Gothic"/>
      <family val="2"/>
    </font>
    <font>
      <sz val="13.5"/>
      <color theme="1"/>
      <name val="Century Gothic"/>
      <family val="2"/>
    </font>
    <font>
      <sz val="9"/>
      <color theme="1"/>
      <name val="Century Gothic"/>
      <family val="2"/>
    </font>
    <font>
      <sz val="10"/>
      <color theme="1"/>
      <name val="Century Gothic"/>
      <family val="2"/>
    </font>
    <font>
      <sz val="9"/>
      <name val="Segoe UI"/>
      <family val="2"/>
    </font>
    <font>
      <b/>
      <sz val="9"/>
      <name val="Segoe UI"/>
      <family val="2"/>
    </font>
    <font>
      <sz val="9"/>
      <color theme="1"/>
      <name val="Segoe UI"/>
      <family val="2"/>
    </font>
    <font>
      <b/>
      <sz val="9"/>
      <color rgb="FFB6004B"/>
      <name val="Segoe UI"/>
      <family val="2"/>
    </font>
    <font>
      <sz val="9"/>
      <color rgb="FFB6004B"/>
      <name val="Segoe UI"/>
      <family val="2"/>
    </font>
    <font>
      <sz val="10"/>
      <color indexed="8"/>
      <name val="Calibri"/>
      <family val="2"/>
      <scheme val="minor"/>
    </font>
    <font>
      <b/>
      <sz val="11"/>
      <color indexed="8"/>
      <name val="Calibri"/>
      <family val="2"/>
      <scheme val="minor"/>
    </font>
    <font>
      <sz val="11"/>
      <color indexed="8"/>
      <name val="Calibri"/>
      <family val="2"/>
      <scheme val="minor"/>
    </font>
    <font>
      <b/>
      <sz val="10"/>
      <color indexed="8"/>
      <name val="Calibri"/>
      <family val="2"/>
      <scheme val="minor"/>
    </font>
    <font>
      <sz val="11"/>
      <name val="Calibri"/>
      <family val="2"/>
      <scheme val="minor"/>
    </font>
    <font>
      <sz val="8"/>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rgb="FFBFBFBF"/>
        <bgColor indexed="6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307">
    <xf numFmtId="0" fontId="0" fillId="0" borderId="0"/>
    <xf numFmtId="165" fontId="6"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6" fillId="0" borderId="0" applyNumberFormat="0" applyFill="0" applyBorder="0" applyAlignment="0" applyProtection="0">
      <alignment vertical="top"/>
      <protection locked="0"/>
    </xf>
    <xf numFmtId="164" fontId="15" fillId="0" borderId="0" applyFont="0" applyFill="0" applyBorder="0" applyAlignment="0" applyProtection="0"/>
    <xf numFmtId="168" fontId="2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41" fontId="25" fillId="0" borderId="0" applyFont="0" applyFill="0" applyBorder="0" applyAlignment="0" applyProtection="0"/>
    <xf numFmtId="0" fontId="27" fillId="0" borderId="0" applyNumberFormat="0" applyFill="0" applyBorder="0" applyAlignment="0" applyProtection="0"/>
    <xf numFmtId="0" fontId="25" fillId="0" borderId="0"/>
    <xf numFmtId="0" fontId="28" fillId="0" borderId="0" applyNumberFormat="0" applyFill="0" applyBorder="0" applyAlignment="0" applyProtection="0">
      <alignment vertical="top"/>
      <protection locked="0"/>
    </xf>
    <xf numFmtId="43" fontId="25" fillId="0" borderId="0" applyFont="0" applyFill="0" applyBorder="0" applyAlignment="0" applyProtection="0"/>
    <xf numFmtId="9" fontId="25" fillId="0" borderId="0" applyFont="0" applyFill="0" applyBorder="0" applyAlignment="0" applyProtection="0"/>
    <xf numFmtId="42" fontId="25" fillId="0" borderId="0" applyFont="0" applyFill="0" applyBorder="0" applyAlignment="0" applyProtection="0"/>
  </cellStyleXfs>
  <cellXfs count="232">
    <xf numFmtId="0" fontId="0" fillId="0" borderId="0" xfId="0"/>
    <xf numFmtId="0" fontId="16" fillId="2" borderId="0" xfId="0" applyFont="1" applyFill="1"/>
    <xf numFmtId="0" fontId="10" fillId="2" borderId="0" xfId="0" applyFont="1" applyFill="1"/>
    <xf numFmtId="0" fontId="17" fillId="2" borderId="0" xfId="0" applyFont="1" applyFill="1"/>
    <xf numFmtId="0" fontId="11" fillId="2" borderId="0" xfId="0" applyFont="1" applyFill="1"/>
    <xf numFmtId="0" fontId="12" fillId="2" borderId="0" xfId="0" applyFont="1" applyFill="1"/>
    <xf numFmtId="0" fontId="18" fillId="2" borderId="0" xfId="0" applyFont="1" applyFill="1"/>
    <xf numFmtId="0" fontId="19" fillId="2" borderId="0" xfId="68" applyFont="1" applyFill="1" applyBorder="1" applyAlignment="1" applyProtection="1"/>
    <xf numFmtId="0" fontId="2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0" fillId="2" borderId="0" xfId="0" applyFont="1" applyFill="1" applyAlignment="1">
      <alignment vertical="center" wrapText="1"/>
    </xf>
    <xf numFmtId="0" fontId="21" fillId="2" borderId="0" xfId="0" applyFont="1" applyFill="1"/>
    <xf numFmtId="171" fontId="0" fillId="0" borderId="1" xfId="69"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0" xfId="0" applyFont="1" applyFill="1" applyAlignment="1">
      <alignment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0" fillId="2" borderId="10" xfId="0" applyFont="1" applyFill="1" applyBorder="1" applyAlignment="1">
      <alignment vertical="center"/>
    </xf>
    <xf numFmtId="0" fontId="20" fillId="2" borderId="12" xfId="0" applyFont="1" applyFill="1" applyBorder="1" applyAlignment="1">
      <alignment vertical="center"/>
    </xf>
    <xf numFmtId="0" fontId="20" fillId="0" borderId="1" xfId="0" applyFont="1" applyBorder="1" applyAlignment="1">
      <alignment horizontal="justify" vertical="center"/>
    </xf>
    <xf numFmtId="0" fontId="20" fillId="2"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0" fillId="0" borderId="0" xfId="0" applyFont="1" applyAlignment="1">
      <alignment horizontal="justify" vertical="center"/>
    </xf>
    <xf numFmtId="0" fontId="13" fillId="2" borderId="1" xfId="0" applyFont="1" applyFill="1" applyBorder="1" applyAlignment="1">
      <alignment horizontal="center" vertical="center" wrapText="1"/>
    </xf>
    <xf numFmtId="0" fontId="0" fillId="8" borderId="0" xfId="0" applyFill="1"/>
    <xf numFmtId="0" fontId="30" fillId="7" borderId="0" xfId="0" applyFont="1" applyFill="1"/>
    <xf numFmtId="0" fontId="29" fillId="9" borderId="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37" fillId="10" borderId="9" xfId="0" applyFont="1" applyFill="1" applyBorder="1" applyAlignment="1">
      <alignment vertical="center"/>
    </xf>
    <xf numFmtId="0" fontId="34" fillId="10" borderId="0" xfId="0" applyFont="1" applyFill="1" applyAlignment="1">
      <alignment vertical="center"/>
    </xf>
    <xf numFmtId="169" fontId="36" fillId="10" borderId="0" xfId="2304" applyNumberFormat="1" applyFont="1" applyFill="1" applyBorder="1"/>
    <xf numFmtId="169" fontId="36" fillId="10" borderId="8" xfId="2304" applyNumberFormat="1" applyFont="1" applyFill="1" applyBorder="1"/>
    <xf numFmtId="0" fontId="36" fillId="0" borderId="9" xfId="0" applyFont="1" applyBorder="1" applyAlignment="1">
      <alignment vertical="center"/>
    </xf>
    <xf numFmtId="0" fontId="34" fillId="0" borderId="0" xfId="0" applyFont="1" applyAlignment="1">
      <alignment vertical="center"/>
    </xf>
    <xf numFmtId="169" fontId="36" fillId="0" borderId="0" xfId="2304" applyNumberFormat="1" applyFont="1" applyFill="1" applyBorder="1"/>
    <xf numFmtId="169" fontId="36" fillId="0" borderId="8" xfId="2304" applyNumberFormat="1" applyFont="1" applyFill="1" applyBorder="1"/>
    <xf numFmtId="0" fontId="36" fillId="10" borderId="9" xfId="0" applyFont="1" applyFill="1" applyBorder="1" applyAlignment="1">
      <alignment vertical="center"/>
    </xf>
    <xf numFmtId="0" fontId="29" fillId="0" borderId="9" xfId="0" applyFont="1" applyBorder="1" applyAlignment="1">
      <alignment vertical="center"/>
    </xf>
    <xf numFmtId="0" fontId="37" fillId="0" borderId="9" xfId="0" applyFont="1" applyBorder="1" applyAlignment="1">
      <alignment vertical="center"/>
    </xf>
    <xf numFmtId="0" fontId="29" fillId="10" borderId="9" xfId="0" applyFont="1" applyFill="1" applyBorder="1" applyAlignment="1">
      <alignment vertical="center"/>
    </xf>
    <xf numFmtId="0" fontId="37" fillId="10" borderId="0" xfId="0" applyFont="1" applyFill="1" applyAlignment="1">
      <alignment vertical="center"/>
    </xf>
    <xf numFmtId="169" fontId="29" fillId="10" borderId="0" xfId="2304" applyNumberFormat="1" applyFont="1" applyFill="1" applyBorder="1"/>
    <xf numFmtId="169" fontId="29" fillId="10" borderId="8" xfId="2304" applyNumberFormat="1" applyFont="1" applyFill="1" applyBorder="1"/>
    <xf numFmtId="0" fontId="38" fillId="7" borderId="0" xfId="0" applyFont="1" applyFill="1" applyAlignment="1">
      <alignment vertical="center"/>
    </xf>
    <xf numFmtId="0" fontId="29" fillId="10" borderId="10" xfId="0" applyFont="1" applyFill="1" applyBorder="1" applyAlignment="1">
      <alignment vertical="center"/>
    </xf>
    <xf numFmtId="0" fontId="29" fillId="10" borderId="11" xfId="0" applyFont="1" applyFill="1" applyBorder="1" applyAlignment="1">
      <alignment vertical="center"/>
    </xf>
    <xf numFmtId="169" fontId="29" fillId="10" borderId="11" xfId="2304" applyNumberFormat="1" applyFont="1" applyFill="1" applyBorder="1"/>
    <xf numFmtId="169" fontId="29" fillId="10" borderId="12" xfId="2304" applyNumberFormat="1" applyFont="1" applyFill="1" applyBorder="1"/>
    <xf numFmtId="0" fontId="35" fillId="10" borderId="0" xfId="0" applyFont="1" applyFill="1" applyAlignment="1">
      <alignment vertical="center"/>
    </xf>
    <xf numFmtId="0" fontId="35" fillId="10" borderId="11" xfId="0" applyFont="1" applyFill="1" applyBorder="1" applyAlignment="1">
      <alignment vertical="center"/>
    </xf>
    <xf numFmtId="0" fontId="26" fillId="2" borderId="0" xfId="68" applyFill="1" applyBorder="1" applyAlignment="1" applyProtection="1"/>
    <xf numFmtId="3" fontId="21" fillId="2" borderId="0" xfId="0" applyNumberFormat="1" applyFont="1" applyFill="1"/>
    <xf numFmtId="0" fontId="26" fillId="0" borderId="0" xfId="68" applyAlignment="1" applyProtection="1"/>
    <xf numFmtId="0" fontId="39" fillId="2" borderId="5" xfId="0" applyFont="1" applyFill="1" applyBorder="1"/>
    <xf numFmtId="0" fontId="39" fillId="2" borderId="6" xfId="0" applyFont="1" applyFill="1" applyBorder="1"/>
    <xf numFmtId="0" fontId="39" fillId="2" borderId="7" xfId="0" applyFont="1" applyFill="1" applyBorder="1"/>
    <xf numFmtId="0" fontId="39" fillId="0" borderId="0" xfId="0" applyFont="1"/>
    <xf numFmtId="0" fontId="39" fillId="2" borderId="8" xfId="0" applyFont="1" applyFill="1" applyBorder="1"/>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1" fillId="2" borderId="8" xfId="0" applyFont="1" applyFill="1" applyBorder="1"/>
    <xf numFmtId="0" fontId="41" fillId="0" borderId="0" xfId="0" applyFont="1"/>
    <xf numFmtId="0" fontId="40" fillId="2" borderId="10" xfId="0" applyFont="1" applyFill="1" applyBorder="1" applyAlignment="1">
      <alignment horizontal="center"/>
    </xf>
    <xf numFmtId="0" fontId="40" fillId="2" borderId="11" xfId="0" applyFont="1" applyFill="1" applyBorder="1" applyAlignment="1">
      <alignment horizontal="center"/>
    </xf>
    <xf numFmtId="0" fontId="42" fillId="3" borderId="8"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1" fillId="2" borderId="1" xfId="0" applyFont="1" applyFill="1" applyBorder="1" applyAlignment="1">
      <alignment horizontal="center" vertical="center"/>
    </xf>
    <xf numFmtId="171" fontId="41" fillId="0" borderId="1" xfId="69" applyNumberFormat="1" applyFont="1" applyBorder="1" applyAlignment="1">
      <alignment horizontal="center" vertical="center"/>
    </xf>
    <xf numFmtId="2" fontId="41" fillId="0" borderId="1" xfId="69" applyNumberFormat="1" applyFont="1" applyBorder="1" applyAlignment="1">
      <alignment horizontal="center" vertical="center"/>
    </xf>
    <xf numFmtId="171" fontId="41" fillId="2" borderId="1" xfId="69" applyNumberFormat="1" applyFont="1" applyFill="1" applyBorder="1" applyAlignment="1">
      <alignment horizontal="center" vertical="center"/>
    </xf>
    <xf numFmtId="0" fontId="41" fillId="2" borderId="0" xfId="0" applyFont="1" applyFill="1" applyAlignment="1">
      <alignment horizontal="center" vertical="center"/>
    </xf>
    <xf numFmtId="171" fontId="41" fillId="0" borderId="0" xfId="69" applyNumberFormat="1" applyFont="1" applyBorder="1" applyAlignment="1">
      <alignment horizontal="center" vertical="center"/>
    </xf>
    <xf numFmtId="2" fontId="41" fillId="0" borderId="0" xfId="69" applyNumberFormat="1" applyFont="1" applyBorder="1" applyAlignment="1">
      <alignment horizontal="center" vertical="center"/>
    </xf>
    <xf numFmtId="0" fontId="41" fillId="0" borderId="0" xfId="0" quotePrefix="1" applyFont="1"/>
    <xf numFmtId="0" fontId="41" fillId="2" borderId="5" xfId="0" applyFont="1" applyFill="1" applyBorder="1"/>
    <xf numFmtId="0" fontId="41" fillId="2" borderId="6" xfId="0" applyFont="1" applyFill="1" applyBorder="1"/>
    <xf numFmtId="0" fontId="41" fillId="2" borderId="7" xfId="0" applyFont="1" applyFill="1" applyBorder="1"/>
    <xf numFmtId="0" fontId="40" fillId="3" borderId="8"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3" xfId="0" applyFont="1" applyFill="1" applyBorder="1" applyAlignment="1">
      <alignment horizontal="center" vertical="center" wrapText="1"/>
    </xf>
    <xf numFmtId="166" fontId="41" fillId="0" borderId="0" xfId="0" applyNumberFormat="1" applyFont="1"/>
    <xf numFmtId="41" fontId="41" fillId="0" borderId="0" xfId="0" applyNumberFormat="1" applyFont="1"/>
    <xf numFmtId="41" fontId="0" fillId="0" borderId="0" xfId="0" applyNumberFormat="1"/>
    <xf numFmtId="2" fontId="43" fillId="2" borderId="1" xfId="69" applyNumberFormat="1" applyFont="1" applyFill="1" applyBorder="1" applyAlignment="1">
      <alignment horizontal="center" vertical="center"/>
    </xf>
    <xf numFmtId="0" fontId="41" fillId="7" borderId="1" xfId="0" applyFont="1" applyFill="1" applyBorder="1" applyAlignment="1">
      <alignment horizontal="center" vertical="center"/>
    </xf>
    <xf numFmtId="173" fontId="41" fillId="0" borderId="0" xfId="2300" applyNumberFormat="1" applyFont="1"/>
    <xf numFmtId="3" fontId="41" fillId="0" borderId="0" xfId="0" applyNumberFormat="1" applyFont="1"/>
    <xf numFmtId="0" fontId="40" fillId="3" borderId="2" xfId="0" applyFont="1" applyFill="1" applyBorder="1" applyAlignment="1">
      <alignment horizontal="center" vertical="center" wrapText="1"/>
    </xf>
    <xf numFmtId="0" fontId="41" fillId="2" borderId="12" xfId="0" applyFont="1" applyFill="1" applyBorder="1"/>
    <xf numFmtId="3" fontId="44" fillId="2" borderId="0" xfId="1475" applyNumberFormat="1" applyFont="1" applyFill="1"/>
    <xf numFmtId="0" fontId="42" fillId="5" borderId="8"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3" xfId="0" applyFont="1" applyFill="1" applyBorder="1" applyAlignment="1">
      <alignment horizontal="center" vertical="center" wrapText="1"/>
    </xf>
    <xf numFmtId="167" fontId="41" fillId="0" borderId="0" xfId="0" applyNumberFormat="1" applyFont="1"/>
    <xf numFmtId="169" fontId="41" fillId="0" borderId="0" xfId="0" applyNumberFormat="1" applyFont="1"/>
    <xf numFmtId="170" fontId="41" fillId="0" borderId="0" xfId="0" applyNumberFormat="1" applyFont="1"/>
    <xf numFmtId="171" fontId="41" fillId="0" borderId="0" xfId="0" applyNumberFormat="1" applyFont="1"/>
    <xf numFmtId="172" fontId="41" fillId="2" borderId="1" xfId="2305" applyNumberFormat="1" applyFont="1" applyFill="1" applyBorder="1" applyAlignment="1">
      <alignment horizontal="center" vertical="center"/>
    </xf>
    <xf numFmtId="9" fontId="41" fillId="0" borderId="0" xfId="0" applyNumberFormat="1" applyFont="1"/>
    <xf numFmtId="9" fontId="41" fillId="0" borderId="0" xfId="2305" applyFont="1"/>
    <xf numFmtId="10" fontId="41" fillId="0" borderId="0" xfId="2305" applyNumberFormat="1" applyFont="1"/>
    <xf numFmtId="10" fontId="41" fillId="0" borderId="0" xfId="0" applyNumberFormat="1" applyFont="1"/>
    <xf numFmtId="171" fontId="41" fillId="0" borderId="1" xfId="69" applyNumberFormat="1" applyFont="1" applyFill="1" applyBorder="1" applyAlignment="1">
      <alignment horizontal="center" vertical="center"/>
    </xf>
    <xf numFmtId="174" fontId="41" fillId="0" borderId="0" xfId="0" applyNumberFormat="1" applyFont="1"/>
    <xf numFmtId="42" fontId="0" fillId="0" borderId="0" xfId="2306" applyFont="1"/>
    <xf numFmtId="42" fontId="0" fillId="0" borderId="0" xfId="0" applyNumberFormat="1"/>
    <xf numFmtId="42" fontId="41" fillId="0" borderId="0" xfId="0" applyNumberFormat="1" applyFont="1"/>
    <xf numFmtId="2" fontId="41" fillId="0" borderId="0" xfId="0" applyNumberFormat="1" applyFont="1"/>
    <xf numFmtId="2" fontId="41" fillId="0" borderId="1" xfId="69" applyNumberFormat="1" applyFont="1" applyFill="1" applyBorder="1" applyAlignment="1">
      <alignment horizontal="center" vertical="center"/>
    </xf>
    <xf numFmtId="0" fontId="41" fillId="2" borderId="0" xfId="0" applyFont="1" applyFill="1" applyAlignment="1">
      <alignment horizontal="center" vertical="center" wrapText="1"/>
    </xf>
    <xf numFmtId="0" fontId="41" fillId="7" borderId="0" xfId="0" applyFont="1" applyFill="1" applyAlignment="1">
      <alignment horizontal="center" vertical="center"/>
    </xf>
    <xf numFmtId="2" fontId="43" fillId="2" borderId="0" xfId="69" applyNumberFormat="1" applyFont="1" applyFill="1" applyBorder="1" applyAlignment="1">
      <alignment horizontal="center" vertical="center"/>
    </xf>
    <xf numFmtId="171" fontId="41" fillId="0" borderId="0" xfId="69" applyNumberFormat="1" applyFont="1" applyFill="1" applyBorder="1" applyAlignment="1">
      <alignment horizontal="center" vertical="center"/>
    </xf>
    <xf numFmtId="172" fontId="41" fillId="2" borderId="0" xfId="2305" applyNumberFormat="1" applyFont="1" applyFill="1" applyBorder="1" applyAlignment="1">
      <alignment horizontal="center" vertical="center"/>
    </xf>
    <xf numFmtId="2" fontId="41" fillId="0" borderId="0" xfId="2305" applyNumberFormat="1" applyFont="1" applyBorder="1" applyAlignment="1">
      <alignment horizontal="center" vertical="center"/>
    </xf>
    <xf numFmtId="175" fontId="41" fillId="0" borderId="0" xfId="69" applyNumberFormat="1" applyFont="1" applyBorder="1" applyAlignment="1">
      <alignment horizontal="center" vertical="center"/>
    </xf>
    <xf numFmtId="10" fontId="41" fillId="0" borderId="0" xfId="2305" applyNumberFormat="1" applyFont="1" applyBorder="1"/>
    <xf numFmtId="43" fontId="41" fillId="0" borderId="0" xfId="0" applyNumberFormat="1" applyFont="1"/>
    <xf numFmtId="172" fontId="41" fillId="0" borderId="0" xfId="2305" applyNumberFormat="1" applyFont="1" applyBorder="1"/>
    <xf numFmtId="2" fontId="43" fillId="2" borderId="14" xfId="69" applyNumberFormat="1" applyFont="1" applyFill="1" applyBorder="1" applyAlignment="1">
      <alignment horizontal="center" vertical="center"/>
    </xf>
    <xf numFmtId="10" fontId="41" fillId="2" borderId="0" xfId="2305" applyNumberFormat="1" applyFont="1" applyFill="1" applyBorder="1" applyAlignment="1">
      <alignment horizontal="center" vertical="center"/>
    </xf>
    <xf numFmtId="171" fontId="41" fillId="0" borderId="15" xfId="69" applyNumberFormat="1" applyFont="1" applyBorder="1" applyAlignment="1">
      <alignment horizontal="center" vertical="center"/>
    </xf>
    <xf numFmtId="171" fontId="41" fillId="0" borderId="11" xfId="69" applyNumberFormat="1" applyFont="1" applyBorder="1" applyAlignment="1">
      <alignment horizontal="center" vertical="center"/>
    </xf>
    <xf numFmtId="176" fontId="41" fillId="0" borderId="0" xfId="0" applyNumberFormat="1" applyFont="1"/>
    <xf numFmtId="10" fontId="41" fillId="0" borderId="0" xfId="2305" applyNumberFormat="1" applyFont="1" applyBorder="1" applyAlignment="1">
      <alignment horizontal="center" vertical="center"/>
    </xf>
    <xf numFmtId="10" fontId="41" fillId="2" borderId="1" xfId="2305" applyNumberFormat="1" applyFont="1" applyFill="1" applyBorder="1" applyAlignment="1">
      <alignment horizontal="center" vertical="center"/>
    </xf>
    <xf numFmtId="177" fontId="0" fillId="0" borderId="0" xfId="0" applyNumberFormat="1"/>
    <xf numFmtId="172" fontId="41" fillId="0" borderId="0" xfId="2305" applyNumberFormat="1" applyFont="1"/>
    <xf numFmtId="172" fontId="41" fillId="0" borderId="0" xfId="0" applyNumberFormat="1" applyFont="1"/>
    <xf numFmtId="9" fontId="41" fillId="0" borderId="0" xfId="2305" applyFont="1" applyBorder="1"/>
    <xf numFmtId="2" fontId="41" fillId="0" borderId="0" xfId="69" applyNumberFormat="1" applyFont="1" applyFill="1" applyBorder="1" applyAlignment="1">
      <alignment horizontal="center" vertical="center"/>
    </xf>
    <xf numFmtId="171" fontId="43" fillId="0" borderId="1" xfId="69" applyNumberFormat="1" applyFont="1" applyFill="1" applyBorder="1" applyAlignment="1">
      <alignment horizontal="center" vertical="center"/>
    </xf>
    <xf numFmtId="2" fontId="43" fillId="0" borderId="1" xfId="69" applyNumberFormat="1" applyFont="1" applyFill="1" applyBorder="1" applyAlignment="1">
      <alignment horizontal="center" vertical="center"/>
    </xf>
    <xf numFmtId="2" fontId="43" fillId="0" borderId="1" xfId="69" applyNumberFormat="1" applyFont="1" applyBorder="1" applyAlignment="1">
      <alignment horizontal="center" vertical="center"/>
    </xf>
    <xf numFmtId="10" fontId="43" fillId="2" borderId="1" xfId="2305" applyNumberFormat="1" applyFont="1" applyFill="1" applyBorder="1" applyAlignment="1">
      <alignment horizontal="center" vertical="center"/>
    </xf>
    <xf numFmtId="172" fontId="41" fillId="0" borderId="0" xfId="69" applyNumberFormat="1" applyFont="1" applyBorder="1" applyAlignment="1">
      <alignment horizontal="center" vertical="center"/>
    </xf>
    <xf numFmtId="0" fontId="41" fillId="0" borderId="1" xfId="0" applyFont="1" applyBorder="1" applyAlignment="1">
      <alignment horizontal="center" vertical="center"/>
    </xf>
    <xf numFmtId="171" fontId="41" fillId="0" borderId="1" xfId="0" applyNumberFormat="1" applyFont="1" applyBorder="1"/>
    <xf numFmtId="0" fontId="41" fillId="2" borderId="1" xfId="0" applyFont="1" applyFill="1" applyBorder="1" applyAlignment="1">
      <alignment horizontal="center" vertical="center" wrapText="1"/>
    </xf>
    <xf numFmtId="2" fontId="43" fillId="0" borderId="0" xfId="69" applyNumberFormat="1" applyFont="1" applyFill="1" applyBorder="1" applyAlignment="1">
      <alignment horizontal="center" vertical="center"/>
    </xf>
    <xf numFmtId="2" fontId="43" fillId="0" borderId="0" xfId="69" applyNumberFormat="1" applyFont="1" applyBorder="1" applyAlignment="1">
      <alignment horizontal="center" vertical="center"/>
    </xf>
    <xf numFmtId="0" fontId="41" fillId="0" borderId="0" xfId="0" applyFont="1" applyAlignment="1">
      <alignment horizontal="center" vertical="center"/>
    </xf>
    <xf numFmtId="178" fontId="0" fillId="0" borderId="0" xfId="0" applyNumberFormat="1"/>
    <xf numFmtId="166" fontId="43" fillId="2" borderId="0" xfId="69" applyNumberFormat="1" applyFont="1" applyFill="1" applyBorder="1" applyAlignment="1">
      <alignment horizontal="center" vertical="center"/>
    </xf>
    <xf numFmtId="0" fontId="40" fillId="2" borderId="9" xfId="0" applyFont="1" applyFill="1" applyBorder="1" applyAlignment="1">
      <alignment horizontal="center"/>
    </xf>
    <xf numFmtId="0" fontId="40" fillId="7" borderId="0" xfId="0" applyFont="1" applyFill="1" applyAlignment="1">
      <alignment horizontal="center"/>
    </xf>
    <xf numFmtId="0" fontId="42" fillId="4" borderId="15"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2" fillId="3" borderId="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4" borderId="13"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6" fillId="2" borderId="0" xfId="0" applyFont="1" applyFill="1" applyAlignment="1">
      <alignment horizontal="center"/>
    </xf>
    <xf numFmtId="0" fontId="20" fillId="2" borderId="0" xfId="0" applyFont="1" applyFill="1" applyAlignment="1">
      <alignment vertical="center" wrapText="1"/>
    </xf>
    <xf numFmtId="0" fontId="22" fillId="2" borderId="0" xfId="0" applyFont="1" applyFill="1" applyAlignment="1">
      <alignment vertical="center" wrapText="1"/>
    </xf>
    <xf numFmtId="0" fontId="20" fillId="2" borderId="0" xfId="0" applyFont="1" applyFill="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40" fillId="3" borderId="15"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2" borderId="11" xfId="0" applyFont="1" applyFill="1" applyBorder="1" applyAlignment="1">
      <alignment horizontal="center"/>
    </xf>
    <xf numFmtId="0" fontId="40" fillId="2" borderId="12" xfId="0" applyFont="1" applyFill="1" applyBorder="1" applyAlignment="1">
      <alignment horizontal="center"/>
    </xf>
    <xf numFmtId="0" fontId="40" fillId="4" borderId="15"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9" fillId="0" borderId="0" xfId="0" applyFont="1" applyAlignment="1">
      <alignment horizontal="left"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0" fillId="2" borderId="8" xfId="0" applyFont="1" applyFill="1" applyBorder="1" applyAlignment="1">
      <alignment horizontal="center" vertical="center"/>
    </xf>
    <xf numFmtId="0" fontId="42" fillId="4" borderId="3"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1" fillId="2" borderId="11" xfId="0" applyFont="1" applyFill="1" applyBorder="1" applyAlignment="1">
      <alignment horizont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1" xfId="0" applyFont="1" applyFill="1" applyBorder="1" applyAlignment="1">
      <alignment horizontal="center" vertical="center"/>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6" xfId="0" applyFont="1" applyFill="1" applyBorder="1" applyAlignment="1">
      <alignment horizontal="center" vertical="center"/>
    </xf>
    <xf numFmtId="0" fontId="29" fillId="9" borderId="11" xfId="0" applyFont="1" applyFill="1" applyBorder="1" applyAlignment="1">
      <alignment horizontal="center" vertical="center"/>
    </xf>
    <xf numFmtId="0" fontId="33" fillId="7" borderId="0" xfId="0" applyFont="1" applyFill="1" applyAlignment="1">
      <alignment horizontal="justify" wrapText="1"/>
    </xf>
    <xf numFmtId="0" fontId="33" fillId="7" borderId="0" xfId="0" applyFont="1" applyFill="1" applyAlignment="1">
      <alignment horizontal="left" vertical="justify"/>
    </xf>
    <xf numFmtId="0" fontId="33" fillId="7" borderId="0" xfId="0" applyFont="1" applyFill="1" applyAlignment="1">
      <alignment horizontal="left" wrapText="1"/>
    </xf>
    <xf numFmtId="0" fontId="31" fillId="7" borderId="0" xfId="0" applyFont="1" applyFill="1" applyAlignment="1">
      <alignment horizontal="justify" wrapText="1"/>
    </xf>
    <xf numFmtId="0" fontId="32" fillId="7" borderId="0" xfId="0" applyFont="1" applyFill="1" applyAlignment="1">
      <alignment horizontal="justify" wrapText="1"/>
    </xf>
    <xf numFmtId="0" fontId="33" fillId="7" borderId="0" xfId="0" applyFont="1" applyFill="1" applyAlignment="1">
      <alignment horizontal="justify"/>
    </xf>
    <xf numFmtId="0" fontId="43" fillId="2" borderId="1" xfId="0" applyFont="1" applyFill="1" applyBorder="1" applyAlignment="1">
      <alignment horizontal="center" vertical="center"/>
    </xf>
  </cellXfs>
  <cellStyles count="2307">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Hipervínculo 2" xfId="2303" xr:uid="{00000000-0005-0000-0000-000044000000}"/>
    <cellStyle name="Hipervínculo 3" xfId="2301" xr:uid="{00000000-0005-0000-0000-000045000000}"/>
    <cellStyle name="Millares" xfId="69" builtinId="3"/>
    <cellStyle name="Millares [0]" xfId="2300" builtinId="6"/>
    <cellStyle name="Millares 10" xfId="70" xr:uid="{00000000-0005-0000-0000-000048000000}"/>
    <cellStyle name="Millares 2" xfId="2304" xr:uid="{00000000-0005-0000-0000-000049000000}"/>
    <cellStyle name="Millares 3" xfId="71" xr:uid="{00000000-0005-0000-0000-00004A000000}"/>
    <cellStyle name="Millares 4" xfId="72" xr:uid="{00000000-0005-0000-0000-00004B000000}"/>
    <cellStyle name="Millares 6" xfId="73" xr:uid="{00000000-0005-0000-0000-00004C000000}"/>
    <cellStyle name="Millares 6 10" xfId="74" xr:uid="{00000000-0005-0000-0000-00004D000000}"/>
    <cellStyle name="Millares 6 11" xfId="75" xr:uid="{00000000-0005-0000-0000-00004E000000}"/>
    <cellStyle name="Millares 6 12" xfId="76" xr:uid="{00000000-0005-0000-0000-00004F000000}"/>
    <cellStyle name="Millares 6 13" xfId="77" xr:uid="{00000000-0005-0000-0000-000050000000}"/>
    <cellStyle name="Millares 6 14" xfId="78" xr:uid="{00000000-0005-0000-0000-000051000000}"/>
    <cellStyle name="Millares 6 15" xfId="79" xr:uid="{00000000-0005-0000-0000-000052000000}"/>
    <cellStyle name="Millares 6 16" xfId="80" xr:uid="{00000000-0005-0000-0000-000053000000}"/>
    <cellStyle name="Millares 6 17" xfId="81" xr:uid="{00000000-0005-0000-0000-000054000000}"/>
    <cellStyle name="Millares 6 18" xfId="82" xr:uid="{00000000-0005-0000-0000-000055000000}"/>
    <cellStyle name="Millares 6 19" xfId="83" xr:uid="{00000000-0005-0000-0000-000056000000}"/>
    <cellStyle name="Millares 6 2" xfId="84" xr:uid="{00000000-0005-0000-0000-000057000000}"/>
    <cellStyle name="Millares 6 20" xfId="85" xr:uid="{00000000-0005-0000-0000-000058000000}"/>
    <cellStyle name="Millares 6 21" xfId="86" xr:uid="{00000000-0005-0000-0000-000059000000}"/>
    <cellStyle name="Millares 6 22" xfId="87" xr:uid="{00000000-0005-0000-0000-00005A000000}"/>
    <cellStyle name="Millares 6 23" xfId="88" xr:uid="{00000000-0005-0000-0000-00005B000000}"/>
    <cellStyle name="Millares 6 24" xfId="89" xr:uid="{00000000-0005-0000-0000-00005C000000}"/>
    <cellStyle name="Millares 6 25" xfId="90" xr:uid="{00000000-0005-0000-0000-00005D000000}"/>
    <cellStyle name="Millares 6 26" xfId="91" xr:uid="{00000000-0005-0000-0000-00005E000000}"/>
    <cellStyle name="Millares 6 27" xfId="92" xr:uid="{00000000-0005-0000-0000-00005F000000}"/>
    <cellStyle name="Millares 6 28" xfId="93" xr:uid="{00000000-0005-0000-0000-000060000000}"/>
    <cellStyle name="Millares 6 3" xfId="94" xr:uid="{00000000-0005-0000-0000-000061000000}"/>
    <cellStyle name="Millares 6 4" xfId="95" xr:uid="{00000000-0005-0000-0000-000062000000}"/>
    <cellStyle name="Millares 6 5" xfId="96" xr:uid="{00000000-0005-0000-0000-000063000000}"/>
    <cellStyle name="Millares 6 6" xfId="97" xr:uid="{00000000-0005-0000-0000-000064000000}"/>
    <cellStyle name="Millares 6 7" xfId="98" xr:uid="{00000000-0005-0000-0000-000065000000}"/>
    <cellStyle name="Millares 6 8" xfId="99" xr:uid="{00000000-0005-0000-0000-000066000000}"/>
    <cellStyle name="Millares 6 9" xfId="100" xr:uid="{00000000-0005-0000-0000-000067000000}"/>
    <cellStyle name="Millares 7" xfId="101" xr:uid="{00000000-0005-0000-0000-000068000000}"/>
    <cellStyle name="Millares 7 10" xfId="102" xr:uid="{00000000-0005-0000-0000-000069000000}"/>
    <cellStyle name="Millares 7 11" xfId="103" xr:uid="{00000000-0005-0000-0000-00006A000000}"/>
    <cellStyle name="Millares 7 12" xfId="104" xr:uid="{00000000-0005-0000-0000-00006B000000}"/>
    <cellStyle name="Millares 7 13" xfId="105" xr:uid="{00000000-0005-0000-0000-00006C000000}"/>
    <cellStyle name="Millares 7 14" xfId="106" xr:uid="{00000000-0005-0000-0000-00006D000000}"/>
    <cellStyle name="Millares 7 15" xfId="107" xr:uid="{00000000-0005-0000-0000-00006E000000}"/>
    <cellStyle name="Millares 7 16" xfId="108" xr:uid="{00000000-0005-0000-0000-00006F000000}"/>
    <cellStyle name="Millares 7 17" xfId="109" xr:uid="{00000000-0005-0000-0000-000070000000}"/>
    <cellStyle name="Millares 7 18" xfId="110" xr:uid="{00000000-0005-0000-0000-000071000000}"/>
    <cellStyle name="Millares 7 19" xfId="111" xr:uid="{00000000-0005-0000-0000-000072000000}"/>
    <cellStyle name="Millares 7 2" xfId="112" xr:uid="{00000000-0005-0000-0000-000073000000}"/>
    <cellStyle name="Millares 7 20" xfId="113" xr:uid="{00000000-0005-0000-0000-000074000000}"/>
    <cellStyle name="Millares 7 21" xfId="114" xr:uid="{00000000-0005-0000-0000-000075000000}"/>
    <cellStyle name="Millares 7 22" xfId="115" xr:uid="{00000000-0005-0000-0000-000076000000}"/>
    <cellStyle name="Millares 7 23" xfId="116" xr:uid="{00000000-0005-0000-0000-000077000000}"/>
    <cellStyle name="Millares 7 3" xfId="117" xr:uid="{00000000-0005-0000-0000-000078000000}"/>
    <cellStyle name="Millares 7 4" xfId="118" xr:uid="{00000000-0005-0000-0000-000079000000}"/>
    <cellStyle name="Millares 7 5" xfId="119" xr:uid="{00000000-0005-0000-0000-00007A000000}"/>
    <cellStyle name="Millares 7 6" xfId="120" xr:uid="{00000000-0005-0000-0000-00007B000000}"/>
    <cellStyle name="Millares 7 7" xfId="121" xr:uid="{00000000-0005-0000-0000-00007C000000}"/>
    <cellStyle name="Millares 7 8" xfId="122" xr:uid="{00000000-0005-0000-0000-00007D000000}"/>
    <cellStyle name="Millares 7 9" xfId="123" xr:uid="{00000000-0005-0000-0000-00007E000000}"/>
    <cellStyle name="Millares 8 10" xfId="124" xr:uid="{00000000-0005-0000-0000-00007F000000}"/>
    <cellStyle name="Millares 8 11" xfId="125" xr:uid="{00000000-0005-0000-0000-000080000000}"/>
    <cellStyle name="Millares 8 12" xfId="126" xr:uid="{00000000-0005-0000-0000-000081000000}"/>
    <cellStyle name="Millares 8 13" xfId="127" xr:uid="{00000000-0005-0000-0000-000082000000}"/>
    <cellStyle name="Millares 8 2" xfId="128" xr:uid="{00000000-0005-0000-0000-000083000000}"/>
    <cellStyle name="Millares 8 3" xfId="129" xr:uid="{00000000-0005-0000-0000-000084000000}"/>
    <cellStyle name="Millares 8 4" xfId="130" xr:uid="{00000000-0005-0000-0000-000085000000}"/>
    <cellStyle name="Millares 8 5" xfId="131" xr:uid="{00000000-0005-0000-0000-000086000000}"/>
    <cellStyle name="Millares 8 6" xfId="132" xr:uid="{00000000-0005-0000-0000-000087000000}"/>
    <cellStyle name="Millares 8 7" xfId="133" xr:uid="{00000000-0005-0000-0000-000088000000}"/>
    <cellStyle name="Millares 8 8" xfId="134" xr:uid="{00000000-0005-0000-0000-000089000000}"/>
    <cellStyle name="Millares 8 9" xfId="135" xr:uid="{00000000-0005-0000-0000-00008A000000}"/>
    <cellStyle name="Moneda [0]" xfId="2306" builtinId="7"/>
    <cellStyle name="Normal" xfId="0" builtinId="0"/>
    <cellStyle name="Normal 10" xfId="136" xr:uid="{00000000-0005-0000-0000-00008D000000}"/>
    <cellStyle name="Normal 11" xfId="137" xr:uid="{00000000-0005-0000-0000-00008E000000}"/>
    <cellStyle name="Normal 12" xfId="138" xr:uid="{00000000-0005-0000-0000-00008F000000}"/>
    <cellStyle name="Normal 13" xfId="139" xr:uid="{00000000-0005-0000-0000-000090000000}"/>
    <cellStyle name="Normal 14" xfId="140" xr:uid="{00000000-0005-0000-0000-000091000000}"/>
    <cellStyle name="Normal 15" xfId="141" xr:uid="{00000000-0005-0000-0000-000092000000}"/>
    <cellStyle name="Normal 16" xfId="142" xr:uid="{00000000-0005-0000-0000-000093000000}"/>
    <cellStyle name="Normal 17" xfId="143" xr:uid="{00000000-0005-0000-0000-000094000000}"/>
    <cellStyle name="Normal 18" xfId="144" xr:uid="{00000000-0005-0000-0000-000095000000}"/>
    <cellStyle name="Normal 19" xfId="145" xr:uid="{00000000-0005-0000-0000-000096000000}"/>
    <cellStyle name="Normal 2" xfId="146" xr:uid="{00000000-0005-0000-0000-000097000000}"/>
    <cellStyle name="Normal 2 10" xfId="147" xr:uid="{00000000-0005-0000-0000-000098000000}"/>
    <cellStyle name="Normal 2 11" xfId="148" xr:uid="{00000000-0005-0000-0000-000099000000}"/>
    <cellStyle name="Normal 2 12" xfId="149" xr:uid="{00000000-0005-0000-0000-00009A000000}"/>
    <cellStyle name="Normal 2 13" xfId="150" xr:uid="{00000000-0005-0000-0000-00009B000000}"/>
    <cellStyle name="Normal 2 14" xfId="151" xr:uid="{00000000-0005-0000-0000-00009C000000}"/>
    <cellStyle name="Normal 2 15" xfId="152" xr:uid="{00000000-0005-0000-0000-00009D000000}"/>
    <cellStyle name="Normal 2 16" xfId="153" xr:uid="{00000000-0005-0000-0000-00009E000000}"/>
    <cellStyle name="Normal 2 17" xfId="154" xr:uid="{00000000-0005-0000-0000-00009F000000}"/>
    <cellStyle name="Normal 2 18" xfId="155" xr:uid="{00000000-0005-0000-0000-0000A0000000}"/>
    <cellStyle name="Normal 2 19" xfId="156" xr:uid="{00000000-0005-0000-0000-0000A1000000}"/>
    <cellStyle name="Normal 2 2" xfId="157" xr:uid="{00000000-0005-0000-0000-0000A2000000}"/>
    <cellStyle name="Normal 2 2 10" xfId="158" xr:uid="{00000000-0005-0000-0000-0000A3000000}"/>
    <cellStyle name="Normal 2 2 11" xfId="159" xr:uid="{00000000-0005-0000-0000-0000A4000000}"/>
    <cellStyle name="Normal 2 2 12" xfId="160" xr:uid="{00000000-0005-0000-0000-0000A5000000}"/>
    <cellStyle name="Normal 2 2 13" xfId="161" xr:uid="{00000000-0005-0000-0000-0000A6000000}"/>
    <cellStyle name="Normal 2 2 14" xfId="162" xr:uid="{00000000-0005-0000-0000-0000A7000000}"/>
    <cellStyle name="Normal 2 2 15" xfId="163" xr:uid="{00000000-0005-0000-0000-0000A8000000}"/>
    <cellStyle name="Normal 2 2 16" xfId="164" xr:uid="{00000000-0005-0000-0000-0000A9000000}"/>
    <cellStyle name="Normal 2 2 17" xfId="165" xr:uid="{00000000-0005-0000-0000-0000AA000000}"/>
    <cellStyle name="Normal 2 2 18" xfId="166" xr:uid="{00000000-0005-0000-0000-0000AB000000}"/>
    <cellStyle name="Normal 2 2 19" xfId="167" xr:uid="{00000000-0005-0000-0000-0000AC000000}"/>
    <cellStyle name="Normal 2 2 2" xfId="168" xr:uid="{00000000-0005-0000-0000-0000AD000000}"/>
    <cellStyle name="Normal 2 2 2 10" xfId="169" xr:uid="{00000000-0005-0000-0000-0000AE000000}"/>
    <cellStyle name="Normal 2 2 2 11" xfId="170" xr:uid="{00000000-0005-0000-0000-0000AF000000}"/>
    <cellStyle name="Normal 2 2 2 12" xfId="171" xr:uid="{00000000-0005-0000-0000-0000B0000000}"/>
    <cellStyle name="Normal 2 2 2 13" xfId="172" xr:uid="{00000000-0005-0000-0000-0000B1000000}"/>
    <cellStyle name="Normal 2 2 2 14" xfId="173" xr:uid="{00000000-0005-0000-0000-0000B2000000}"/>
    <cellStyle name="Normal 2 2 2 15" xfId="174" xr:uid="{00000000-0005-0000-0000-0000B3000000}"/>
    <cellStyle name="Normal 2 2 2 16" xfId="175" xr:uid="{00000000-0005-0000-0000-0000B4000000}"/>
    <cellStyle name="Normal 2 2 2 17" xfId="176" xr:uid="{00000000-0005-0000-0000-0000B5000000}"/>
    <cellStyle name="Normal 2 2 2 18" xfId="177" xr:uid="{00000000-0005-0000-0000-0000B6000000}"/>
    <cellStyle name="Normal 2 2 2 19" xfId="178" xr:uid="{00000000-0005-0000-0000-0000B7000000}"/>
    <cellStyle name="Normal 2 2 2 2" xfId="179" xr:uid="{00000000-0005-0000-0000-0000B8000000}"/>
    <cellStyle name="Normal 2 2 2 2 2" xfId="180" xr:uid="{00000000-0005-0000-0000-0000B9000000}"/>
    <cellStyle name="Normal 2 2 2 2 2 2" xfId="181" xr:uid="{00000000-0005-0000-0000-0000BA000000}"/>
    <cellStyle name="Normal 2 2 2 2 2 2 2" xfId="182" xr:uid="{00000000-0005-0000-0000-0000BB000000}"/>
    <cellStyle name="Normal 2 2 2 2 2 2 2 2" xfId="183" xr:uid="{00000000-0005-0000-0000-0000BC000000}"/>
    <cellStyle name="Normal 2 2 2 2 2 2 2 3" xfId="184" xr:uid="{00000000-0005-0000-0000-0000BD000000}"/>
    <cellStyle name="Normal 2 2 2 2 2 2 2 4" xfId="185" xr:uid="{00000000-0005-0000-0000-0000BE000000}"/>
    <cellStyle name="Normal 2 2 2 2 2 2 2 5" xfId="186" xr:uid="{00000000-0005-0000-0000-0000BF000000}"/>
    <cellStyle name="Normal 2 2 2 2 2 2 2 6" xfId="187" xr:uid="{00000000-0005-0000-0000-0000C0000000}"/>
    <cellStyle name="Normal 2 2 2 2 2 2 2 7" xfId="188" xr:uid="{00000000-0005-0000-0000-0000C1000000}"/>
    <cellStyle name="Normal 2 2 2 2 2 2 2 8" xfId="189" xr:uid="{00000000-0005-0000-0000-0000C2000000}"/>
    <cellStyle name="Normal 2 2 2 2 2 2 3" xfId="190" xr:uid="{00000000-0005-0000-0000-0000C3000000}"/>
    <cellStyle name="Normal 2 2 2 2 2 2 4" xfId="191" xr:uid="{00000000-0005-0000-0000-0000C4000000}"/>
    <cellStyle name="Normal 2 2 2 2 2 2 5" xfId="192" xr:uid="{00000000-0005-0000-0000-0000C5000000}"/>
    <cellStyle name="Normal 2 2 2 2 2 2 6" xfId="193" xr:uid="{00000000-0005-0000-0000-0000C6000000}"/>
    <cellStyle name="Normal 2 2 2 2 2 2 7" xfId="194" xr:uid="{00000000-0005-0000-0000-0000C7000000}"/>
    <cellStyle name="Normal 2 2 2 2 2 2 8" xfId="195" xr:uid="{00000000-0005-0000-0000-0000C8000000}"/>
    <cellStyle name="Normal 2 2 2 2 2 3" xfId="196" xr:uid="{00000000-0005-0000-0000-0000C9000000}"/>
    <cellStyle name="Normal 2 2 2 2 2 4" xfId="197" xr:uid="{00000000-0005-0000-0000-0000CA000000}"/>
    <cellStyle name="Normal 2 2 2 2 2 5" xfId="198" xr:uid="{00000000-0005-0000-0000-0000CB000000}"/>
    <cellStyle name="Normal 2 2 2 2 2 6" xfId="199" xr:uid="{00000000-0005-0000-0000-0000CC000000}"/>
    <cellStyle name="Normal 2 2 2 2 2 7" xfId="200" xr:uid="{00000000-0005-0000-0000-0000CD000000}"/>
    <cellStyle name="Normal 2 2 2 2 2 8" xfId="201" xr:uid="{00000000-0005-0000-0000-0000CE000000}"/>
    <cellStyle name="Normal 2 2 2 2 2 9" xfId="202" xr:uid="{00000000-0005-0000-0000-0000CF000000}"/>
    <cellStyle name="Normal 2 2 2 2 3" xfId="203" xr:uid="{00000000-0005-0000-0000-0000D0000000}"/>
    <cellStyle name="Normal 2 2 2 2 4" xfId="204" xr:uid="{00000000-0005-0000-0000-0000D1000000}"/>
    <cellStyle name="Normal 2 2 2 2 5" xfId="205" xr:uid="{00000000-0005-0000-0000-0000D2000000}"/>
    <cellStyle name="Normal 2 2 2 2 6" xfId="206" xr:uid="{00000000-0005-0000-0000-0000D3000000}"/>
    <cellStyle name="Normal 2 2 2 2 7" xfId="207" xr:uid="{00000000-0005-0000-0000-0000D4000000}"/>
    <cellStyle name="Normal 2 2 2 2 8" xfId="208" xr:uid="{00000000-0005-0000-0000-0000D5000000}"/>
    <cellStyle name="Normal 2 2 2 2 9" xfId="209" xr:uid="{00000000-0005-0000-0000-0000D6000000}"/>
    <cellStyle name="Normal 2 2 2 20" xfId="210" xr:uid="{00000000-0005-0000-0000-0000D7000000}"/>
    <cellStyle name="Normal 2 2 2 21" xfId="211" xr:uid="{00000000-0005-0000-0000-0000D8000000}"/>
    <cellStyle name="Normal 2 2 2 22" xfId="212" xr:uid="{00000000-0005-0000-0000-0000D9000000}"/>
    <cellStyle name="Normal 2 2 2 23" xfId="213" xr:uid="{00000000-0005-0000-0000-0000DA000000}"/>
    <cellStyle name="Normal 2 2 2 24" xfId="214" xr:uid="{00000000-0005-0000-0000-0000DB000000}"/>
    <cellStyle name="Normal 2 2 2 25" xfId="215" xr:uid="{00000000-0005-0000-0000-0000DC000000}"/>
    <cellStyle name="Normal 2 2 2 26" xfId="216" xr:uid="{00000000-0005-0000-0000-0000DD000000}"/>
    <cellStyle name="Normal 2 2 2 27" xfId="217" xr:uid="{00000000-0005-0000-0000-0000DE000000}"/>
    <cellStyle name="Normal 2 2 2 28" xfId="218" xr:uid="{00000000-0005-0000-0000-0000DF000000}"/>
    <cellStyle name="Normal 2 2 2 29" xfId="219" xr:uid="{00000000-0005-0000-0000-0000E0000000}"/>
    <cellStyle name="Normal 2 2 2 3" xfId="220" xr:uid="{00000000-0005-0000-0000-0000E1000000}"/>
    <cellStyle name="Normal 2 2 2 30" xfId="221" xr:uid="{00000000-0005-0000-0000-0000E2000000}"/>
    <cellStyle name="Normal 2 2 2 31" xfId="222" xr:uid="{00000000-0005-0000-0000-0000E3000000}"/>
    <cellStyle name="Normal 2 2 2 32" xfId="223" xr:uid="{00000000-0005-0000-0000-0000E4000000}"/>
    <cellStyle name="Normal 2 2 2 33" xfId="224" xr:uid="{00000000-0005-0000-0000-0000E5000000}"/>
    <cellStyle name="Normal 2 2 2 34" xfId="225" xr:uid="{00000000-0005-0000-0000-0000E6000000}"/>
    <cellStyle name="Normal 2 2 2 35" xfId="226" xr:uid="{00000000-0005-0000-0000-0000E7000000}"/>
    <cellStyle name="Normal 2 2 2 36" xfId="227" xr:uid="{00000000-0005-0000-0000-0000E8000000}"/>
    <cellStyle name="Normal 2 2 2 37" xfId="228" xr:uid="{00000000-0005-0000-0000-0000E9000000}"/>
    <cellStyle name="Normal 2 2 2 38" xfId="229" xr:uid="{00000000-0005-0000-0000-0000EA000000}"/>
    <cellStyle name="Normal 2 2 2 39" xfId="230" xr:uid="{00000000-0005-0000-0000-0000EB000000}"/>
    <cellStyle name="Normal 2 2 2 4" xfId="231" xr:uid="{00000000-0005-0000-0000-0000EC000000}"/>
    <cellStyle name="Normal 2 2 2 5" xfId="232" xr:uid="{00000000-0005-0000-0000-0000ED000000}"/>
    <cellStyle name="Normal 2 2 2 6" xfId="233" xr:uid="{00000000-0005-0000-0000-0000EE000000}"/>
    <cellStyle name="Normal 2 2 2 7" xfId="234" xr:uid="{00000000-0005-0000-0000-0000EF000000}"/>
    <cellStyle name="Normal 2 2 2 8" xfId="235" xr:uid="{00000000-0005-0000-0000-0000F0000000}"/>
    <cellStyle name="Normal 2 2 2 9" xfId="236" xr:uid="{00000000-0005-0000-0000-0000F1000000}"/>
    <cellStyle name="Normal 2 2 20" xfId="237" xr:uid="{00000000-0005-0000-0000-0000F2000000}"/>
    <cellStyle name="Normal 2 2 21" xfId="238" xr:uid="{00000000-0005-0000-0000-0000F3000000}"/>
    <cellStyle name="Normal 2 2 22" xfId="239" xr:uid="{00000000-0005-0000-0000-0000F4000000}"/>
    <cellStyle name="Normal 2 2 23" xfId="240" xr:uid="{00000000-0005-0000-0000-0000F5000000}"/>
    <cellStyle name="Normal 2 2 24" xfId="241" xr:uid="{00000000-0005-0000-0000-0000F6000000}"/>
    <cellStyle name="Normal 2 2 25" xfId="242" xr:uid="{00000000-0005-0000-0000-0000F7000000}"/>
    <cellStyle name="Normal 2 2 26" xfId="243" xr:uid="{00000000-0005-0000-0000-0000F8000000}"/>
    <cellStyle name="Normal 2 2 27" xfId="244" xr:uid="{00000000-0005-0000-0000-0000F9000000}"/>
    <cellStyle name="Normal 2 2 28" xfId="245" xr:uid="{00000000-0005-0000-0000-0000FA000000}"/>
    <cellStyle name="Normal 2 2 29" xfId="246" xr:uid="{00000000-0005-0000-0000-0000FB000000}"/>
    <cellStyle name="Normal 2 2 3" xfId="247" xr:uid="{00000000-0005-0000-0000-0000FC000000}"/>
    <cellStyle name="Normal 2 2 30" xfId="248" xr:uid="{00000000-0005-0000-0000-0000FD000000}"/>
    <cellStyle name="Normal 2 2 31" xfId="249" xr:uid="{00000000-0005-0000-0000-0000FE000000}"/>
    <cellStyle name="Normal 2 2 32" xfId="250" xr:uid="{00000000-0005-0000-0000-0000FF000000}"/>
    <cellStyle name="Normal 2 2 33" xfId="251" xr:uid="{00000000-0005-0000-0000-000000010000}"/>
    <cellStyle name="Normal 2 2 34" xfId="252" xr:uid="{00000000-0005-0000-0000-000001010000}"/>
    <cellStyle name="Normal 2 2 35" xfId="253" xr:uid="{00000000-0005-0000-0000-000002010000}"/>
    <cellStyle name="Normal 2 2 36" xfId="254" xr:uid="{00000000-0005-0000-0000-000003010000}"/>
    <cellStyle name="Normal 2 2 37" xfId="255" xr:uid="{00000000-0005-0000-0000-000004010000}"/>
    <cellStyle name="Normal 2 2 38" xfId="256" xr:uid="{00000000-0005-0000-0000-000005010000}"/>
    <cellStyle name="Normal 2 2 39" xfId="257" xr:uid="{00000000-0005-0000-0000-000006010000}"/>
    <cellStyle name="Normal 2 2 4" xfId="258" xr:uid="{00000000-0005-0000-0000-000007010000}"/>
    <cellStyle name="Normal 2 2 5" xfId="259" xr:uid="{00000000-0005-0000-0000-000008010000}"/>
    <cellStyle name="Normal 2 2 6" xfId="260" xr:uid="{00000000-0005-0000-0000-000009010000}"/>
    <cellStyle name="Normal 2 2 7" xfId="261" xr:uid="{00000000-0005-0000-0000-00000A010000}"/>
    <cellStyle name="Normal 2 2 8" xfId="262" xr:uid="{00000000-0005-0000-0000-00000B010000}"/>
    <cellStyle name="Normal 2 2 9" xfId="263" xr:uid="{00000000-0005-0000-0000-00000C010000}"/>
    <cellStyle name="Normal 2 20" xfId="264" xr:uid="{00000000-0005-0000-0000-00000D010000}"/>
    <cellStyle name="Normal 2 21" xfId="265" xr:uid="{00000000-0005-0000-0000-00000E010000}"/>
    <cellStyle name="Normal 2 22" xfId="266" xr:uid="{00000000-0005-0000-0000-00000F010000}"/>
    <cellStyle name="Normal 2 23" xfId="267" xr:uid="{00000000-0005-0000-0000-000010010000}"/>
    <cellStyle name="Normal 2 24" xfId="268" xr:uid="{00000000-0005-0000-0000-000011010000}"/>
    <cellStyle name="Normal 2 25" xfId="269" xr:uid="{00000000-0005-0000-0000-000012010000}"/>
    <cellStyle name="Normal 2 26" xfId="270" xr:uid="{00000000-0005-0000-0000-000013010000}"/>
    <cellStyle name="Normal 2 27" xfId="271" xr:uid="{00000000-0005-0000-0000-000014010000}"/>
    <cellStyle name="Normal 2 28" xfId="272" xr:uid="{00000000-0005-0000-0000-000015010000}"/>
    <cellStyle name="Normal 2 29" xfId="273" xr:uid="{00000000-0005-0000-0000-000016010000}"/>
    <cellStyle name="Normal 2 3" xfId="274" xr:uid="{00000000-0005-0000-0000-000017010000}"/>
    <cellStyle name="Normal 2 3 10" xfId="275" xr:uid="{00000000-0005-0000-0000-000018010000}"/>
    <cellStyle name="Normal 2 3 11" xfId="276" xr:uid="{00000000-0005-0000-0000-000019010000}"/>
    <cellStyle name="Normal 2 3 12" xfId="277" xr:uid="{00000000-0005-0000-0000-00001A010000}"/>
    <cellStyle name="Normal 2 3 13" xfId="278" xr:uid="{00000000-0005-0000-0000-00001B010000}"/>
    <cellStyle name="Normal 2 3 14" xfId="279" xr:uid="{00000000-0005-0000-0000-00001C010000}"/>
    <cellStyle name="Normal 2 3 15" xfId="280" xr:uid="{00000000-0005-0000-0000-00001D010000}"/>
    <cellStyle name="Normal 2 3 16" xfId="281" xr:uid="{00000000-0005-0000-0000-00001E010000}"/>
    <cellStyle name="Normal 2 3 17" xfId="282" xr:uid="{00000000-0005-0000-0000-00001F010000}"/>
    <cellStyle name="Normal 2 3 18" xfId="283" xr:uid="{00000000-0005-0000-0000-000020010000}"/>
    <cellStyle name="Normal 2 3 19" xfId="284" xr:uid="{00000000-0005-0000-0000-000021010000}"/>
    <cellStyle name="Normal 2 3 2" xfId="285" xr:uid="{00000000-0005-0000-0000-000022010000}"/>
    <cellStyle name="Normal 2 3 20" xfId="286" xr:uid="{00000000-0005-0000-0000-000023010000}"/>
    <cellStyle name="Normal 2 3 21" xfId="287" xr:uid="{00000000-0005-0000-0000-000024010000}"/>
    <cellStyle name="Normal 2 3 22" xfId="288" xr:uid="{00000000-0005-0000-0000-000025010000}"/>
    <cellStyle name="Normal 2 3 23" xfId="289" xr:uid="{00000000-0005-0000-0000-000026010000}"/>
    <cellStyle name="Normal 2 3 24" xfId="290" xr:uid="{00000000-0005-0000-0000-000027010000}"/>
    <cellStyle name="Normal 2 3 25" xfId="291" xr:uid="{00000000-0005-0000-0000-000028010000}"/>
    <cellStyle name="Normal 2 3 26" xfId="292" xr:uid="{00000000-0005-0000-0000-000029010000}"/>
    <cellStyle name="Normal 2 3 27" xfId="293" xr:uid="{00000000-0005-0000-0000-00002A010000}"/>
    <cellStyle name="Normal 2 3 28" xfId="294" xr:uid="{00000000-0005-0000-0000-00002B010000}"/>
    <cellStyle name="Normal 2 3 29" xfId="295" xr:uid="{00000000-0005-0000-0000-00002C010000}"/>
    <cellStyle name="Normal 2 3 3" xfId="296" xr:uid="{00000000-0005-0000-0000-00002D010000}"/>
    <cellStyle name="Normal 2 3 30" xfId="297" xr:uid="{00000000-0005-0000-0000-00002E010000}"/>
    <cellStyle name="Normal 2 3 31" xfId="298" xr:uid="{00000000-0005-0000-0000-00002F010000}"/>
    <cellStyle name="Normal 2 3 32" xfId="299" xr:uid="{00000000-0005-0000-0000-000030010000}"/>
    <cellStyle name="Normal 2 3 33" xfId="300" xr:uid="{00000000-0005-0000-0000-000031010000}"/>
    <cellStyle name="Normal 2 3 34" xfId="301" xr:uid="{00000000-0005-0000-0000-000032010000}"/>
    <cellStyle name="Normal 2 3 35" xfId="302" xr:uid="{00000000-0005-0000-0000-000033010000}"/>
    <cellStyle name="Normal 2 3 36" xfId="303" xr:uid="{00000000-0005-0000-0000-000034010000}"/>
    <cellStyle name="Normal 2 3 37" xfId="304" xr:uid="{00000000-0005-0000-0000-000035010000}"/>
    <cellStyle name="Normal 2 3 38" xfId="305" xr:uid="{00000000-0005-0000-0000-000036010000}"/>
    <cellStyle name="Normal 2 3 39" xfId="306" xr:uid="{00000000-0005-0000-0000-000037010000}"/>
    <cellStyle name="Normal 2 3 4" xfId="307" xr:uid="{00000000-0005-0000-0000-000038010000}"/>
    <cellStyle name="Normal 2 3 40" xfId="308" xr:uid="{00000000-0005-0000-0000-000039010000}"/>
    <cellStyle name="Normal 2 3 41" xfId="309" xr:uid="{00000000-0005-0000-0000-00003A010000}"/>
    <cellStyle name="Normal 2 3 42" xfId="310" xr:uid="{00000000-0005-0000-0000-00003B010000}"/>
    <cellStyle name="Normal 2 3 43" xfId="311" xr:uid="{00000000-0005-0000-0000-00003C010000}"/>
    <cellStyle name="Normal 2 3 44" xfId="312" xr:uid="{00000000-0005-0000-0000-00003D010000}"/>
    <cellStyle name="Normal 2 3 45" xfId="313" xr:uid="{00000000-0005-0000-0000-00003E010000}"/>
    <cellStyle name="Normal 2 3 46" xfId="314" xr:uid="{00000000-0005-0000-0000-00003F010000}"/>
    <cellStyle name="Normal 2 3 47" xfId="315" xr:uid="{00000000-0005-0000-0000-000040010000}"/>
    <cellStyle name="Normal 2 3 48" xfId="316" xr:uid="{00000000-0005-0000-0000-000041010000}"/>
    <cellStyle name="Normal 2 3 49" xfId="317" xr:uid="{00000000-0005-0000-0000-000042010000}"/>
    <cellStyle name="Normal 2 3 5" xfId="318" xr:uid="{00000000-0005-0000-0000-000043010000}"/>
    <cellStyle name="Normal 2 3 50" xfId="319" xr:uid="{00000000-0005-0000-0000-000044010000}"/>
    <cellStyle name="Normal 2 3 51" xfId="320" xr:uid="{00000000-0005-0000-0000-000045010000}"/>
    <cellStyle name="Normal 2 3 52" xfId="321" xr:uid="{00000000-0005-0000-0000-000046010000}"/>
    <cellStyle name="Normal 2 3 53" xfId="322" xr:uid="{00000000-0005-0000-0000-000047010000}"/>
    <cellStyle name="Normal 2 3 54" xfId="323" xr:uid="{00000000-0005-0000-0000-000048010000}"/>
    <cellStyle name="Normal 2 3 55" xfId="324" xr:uid="{00000000-0005-0000-0000-000049010000}"/>
    <cellStyle name="Normal 2 3 56" xfId="325" xr:uid="{00000000-0005-0000-0000-00004A010000}"/>
    <cellStyle name="Normal 2 3 57" xfId="326" xr:uid="{00000000-0005-0000-0000-00004B010000}"/>
    <cellStyle name="Normal 2 3 58" xfId="327" xr:uid="{00000000-0005-0000-0000-00004C010000}"/>
    <cellStyle name="Normal 2 3 59" xfId="328" xr:uid="{00000000-0005-0000-0000-00004D010000}"/>
    <cellStyle name="Normal 2 3 6" xfId="329" xr:uid="{00000000-0005-0000-0000-00004E010000}"/>
    <cellStyle name="Normal 2 3 60" xfId="330" xr:uid="{00000000-0005-0000-0000-00004F010000}"/>
    <cellStyle name="Normal 2 3 61" xfId="331" xr:uid="{00000000-0005-0000-0000-000050010000}"/>
    <cellStyle name="Normal 2 3 62" xfId="332" xr:uid="{00000000-0005-0000-0000-000051010000}"/>
    <cellStyle name="Normal 2 3 63" xfId="333" xr:uid="{00000000-0005-0000-0000-000052010000}"/>
    <cellStyle name="Normal 2 3 64" xfId="334" xr:uid="{00000000-0005-0000-0000-000053010000}"/>
    <cellStyle name="Normal 2 3 65" xfId="335" xr:uid="{00000000-0005-0000-0000-000054010000}"/>
    <cellStyle name="Normal 2 3 66" xfId="336" xr:uid="{00000000-0005-0000-0000-000055010000}"/>
    <cellStyle name="Normal 2 3 67" xfId="337" xr:uid="{00000000-0005-0000-0000-000056010000}"/>
    <cellStyle name="Normal 2 3 68" xfId="338" xr:uid="{00000000-0005-0000-0000-000057010000}"/>
    <cellStyle name="Normal 2 3 69" xfId="339" xr:uid="{00000000-0005-0000-0000-000058010000}"/>
    <cellStyle name="Normal 2 3 7" xfId="340" xr:uid="{00000000-0005-0000-0000-000059010000}"/>
    <cellStyle name="Normal 2 3 70" xfId="341" xr:uid="{00000000-0005-0000-0000-00005A010000}"/>
    <cellStyle name="Normal 2 3 71" xfId="342" xr:uid="{00000000-0005-0000-0000-00005B010000}"/>
    <cellStyle name="Normal 2 3 72" xfId="343" xr:uid="{00000000-0005-0000-0000-00005C010000}"/>
    <cellStyle name="Normal 2 3 8" xfId="344" xr:uid="{00000000-0005-0000-0000-00005D010000}"/>
    <cellStyle name="Normal 2 3 9" xfId="345" xr:uid="{00000000-0005-0000-0000-00005E010000}"/>
    <cellStyle name="Normal 2 30" xfId="346" xr:uid="{00000000-0005-0000-0000-00005F010000}"/>
    <cellStyle name="Normal 2 31" xfId="347" xr:uid="{00000000-0005-0000-0000-000060010000}"/>
    <cellStyle name="Normal 2 32" xfId="348" xr:uid="{00000000-0005-0000-0000-000061010000}"/>
    <cellStyle name="Normal 2 33" xfId="349" xr:uid="{00000000-0005-0000-0000-000062010000}"/>
    <cellStyle name="Normal 2 33 10" xfId="350" xr:uid="{00000000-0005-0000-0000-000063010000}"/>
    <cellStyle name="Normal 2 33 11" xfId="351" xr:uid="{00000000-0005-0000-0000-000064010000}"/>
    <cellStyle name="Normal 2 33 12" xfId="352" xr:uid="{00000000-0005-0000-0000-000065010000}"/>
    <cellStyle name="Normal 2 33 13" xfId="353" xr:uid="{00000000-0005-0000-0000-000066010000}"/>
    <cellStyle name="Normal 2 33 14" xfId="354" xr:uid="{00000000-0005-0000-0000-000067010000}"/>
    <cellStyle name="Normal 2 33 15" xfId="355" xr:uid="{00000000-0005-0000-0000-000068010000}"/>
    <cellStyle name="Normal 2 33 16" xfId="356" xr:uid="{00000000-0005-0000-0000-000069010000}"/>
    <cellStyle name="Normal 2 33 17" xfId="357" xr:uid="{00000000-0005-0000-0000-00006A010000}"/>
    <cellStyle name="Normal 2 33 18" xfId="358" xr:uid="{00000000-0005-0000-0000-00006B010000}"/>
    <cellStyle name="Normal 2 33 19" xfId="359" xr:uid="{00000000-0005-0000-0000-00006C010000}"/>
    <cellStyle name="Normal 2 33 2" xfId="360" xr:uid="{00000000-0005-0000-0000-00006D010000}"/>
    <cellStyle name="Normal 2 33 20" xfId="361" xr:uid="{00000000-0005-0000-0000-00006E010000}"/>
    <cellStyle name="Normal 2 33 21" xfId="362" xr:uid="{00000000-0005-0000-0000-00006F010000}"/>
    <cellStyle name="Normal 2 33 22" xfId="363" xr:uid="{00000000-0005-0000-0000-000070010000}"/>
    <cellStyle name="Normal 2 33 23" xfId="364" xr:uid="{00000000-0005-0000-0000-000071010000}"/>
    <cellStyle name="Normal 2 33 24" xfId="365" xr:uid="{00000000-0005-0000-0000-000072010000}"/>
    <cellStyle name="Normal 2 33 25" xfId="366" xr:uid="{00000000-0005-0000-0000-000073010000}"/>
    <cellStyle name="Normal 2 33 26" xfId="367" xr:uid="{00000000-0005-0000-0000-000074010000}"/>
    <cellStyle name="Normal 2 33 27" xfId="368" xr:uid="{00000000-0005-0000-0000-000075010000}"/>
    <cellStyle name="Normal 2 33 28" xfId="369" xr:uid="{00000000-0005-0000-0000-000076010000}"/>
    <cellStyle name="Normal 2 33 29" xfId="370" xr:uid="{00000000-0005-0000-0000-000077010000}"/>
    <cellStyle name="Normal 2 33 3" xfId="371" xr:uid="{00000000-0005-0000-0000-000078010000}"/>
    <cellStyle name="Normal 2 33 30" xfId="372" xr:uid="{00000000-0005-0000-0000-000079010000}"/>
    <cellStyle name="Normal 2 33 31" xfId="373" xr:uid="{00000000-0005-0000-0000-00007A010000}"/>
    <cellStyle name="Normal 2 33 32" xfId="374" xr:uid="{00000000-0005-0000-0000-00007B010000}"/>
    <cellStyle name="Normal 2 33 33" xfId="375" xr:uid="{00000000-0005-0000-0000-00007C010000}"/>
    <cellStyle name="Normal 2 33 34" xfId="376" xr:uid="{00000000-0005-0000-0000-00007D010000}"/>
    <cellStyle name="Normal 2 33 35" xfId="377" xr:uid="{00000000-0005-0000-0000-00007E010000}"/>
    <cellStyle name="Normal 2 33 36" xfId="378" xr:uid="{00000000-0005-0000-0000-00007F010000}"/>
    <cellStyle name="Normal 2 33 37" xfId="379" xr:uid="{00000000-0005-0000-0000-000080010000}"/>
    <cellStyle name="Normal 2 33 38" xfId="380" xr:uid="{00000000-0005-0000-0000-000081010000}"/>
    <cellStyle name="Normal 2 33 39" xfId="381" xr:uid="{00000000-0005-0000-0000-000082010000}"/>
    <cellStyle name="Normal 2 33 4" xfId="382" xr:uid="{00000000-0005-0000-0000-000083010000}"/>
    <cellStyle name="Normal 2 33 40" xfId="383" xr:uid="{00000000-0005-0000-0000-000084010000}"/>
    <cellStyle name="Normal 2 33 41" xfId="384" xr:uid="{00000000-0005-0000-0000-000085010000}"/>
    <cellStyle name="Normal 2 33 42" xfId="385" xr:uid="{00000000-0005-0000-0000-000086010000}"/>
    <cellStyle name="Normal 2 33 43" xfId="386" xr:uid="{00000000-0005-0000-0000-000087010000}"/>
    <cellStyle name="Normal 2 33 44" xfId="387" xr:uid="{00000000-0005-0000-0000-000088010000}"/>
    <cellStyle name="Normal 2 33 45" xfId="388" xr:uid="{00000000-0005-0000-0000-000089010000}"/>
    <cellStyle name="Normal 2 33 46" xfId="389" xr:uid="{00000000-0005-0000-0000-00008A010000}"/>
    <cellStyle name="Normal 2 33 47" xfId="390" xr:uid="{00000000-0005-0000-0000-00008B010000}"/>
    <cellStyle name="Normal 2 33 48" xfId="391" xr:uid="{00000000-0005-0000-0000-00008C010000}"/>
    <cellStyle name="Normal 2 33 49" xfId="392" xr:uid="{00000000-0005-0000-0000-00008D010000}"/>
    <cellStyle name="Normal 2 33 5" xfId="393" xr:uid="{00000000-0005-0000-0000-00008E010000}"/>
    <cellStyle name="Normal 2 33 50" xfId="394" xr:uid="{00000000-0005-0000-0000-00008F010000}"/>
    <cellStyle name="Normal 2 33 51" xfId="395" xr:uid="{00000000-0005-0000-0000-000090010000}"/>
    <cellStyle name="Normal 2 33 52" xfId="396" xr:uid="{00000000-0005-0000-0000-000091010000}"/>
    <cellStyle name="Normal 2 33 53" xfId="397" xr:uid="{00000000-0005-0000-0000-000092010000}"/>
    <cellStyle name="Normal 2 33 54" xfId="398" xr:uid="{00000000-0005-0000-0000-000093010000}"/>
    <cellStyle name="Normal 2 33 55" xfId="399" xr:uid="{00000000-0005-0000-0000-000094010000}"/>
    <cellStyle name="Normal 2 33 56" xfId="400" xr:uid="{00000000-0005-0000-0000-000095010000}"/>
    <cellStyle name="Normal 2 33 57" xfId="401" xr:uid="{00000000-0005-0000-0000-000096010000}"/>
    <cellStyle name="Normal 2 33 58" xfId="402" xr:uid="{00000000-0005-0000-0000-000097010000}"/>
    <cellStyle name="Normal 2 33 59" xfId="403" xr:uid="{00000000-0005-0000-0000-000098010000}"/>
    <cellStyle name="Normal 2 33 6" xfId="404" xr:uid="{00000000-0005-0000-0000-000099010000}"/>
    <cellStyle name="Normal 2 33 60" xfId="405" xr:uid="{00000000-0005-0000-0000-00009A010000}"/>
    <cellStyle name="Normal 2 33 61" xfId="406" xr:uid="{00000000-0005-0000-0000-00009B010000}"/>
    <cellStyle name="Normal 2 33 62" xfId="407" xr:uid="{00000000-0005-0000-0000-00009C010000}"/>
    <cellStyle name="Normal 2 33 63" xfId="408" xr:uid="{00000000-0005-0000-0000-00009D010000}"/>
    <cellStyle name="Normal 2 33 64" xfId="409" xr:uid="{00000000-0005-0000-0000-00009E010000}"/>
    <cellStyle name="Normal 2 33 65" xfId="410" xr:uid="{00000000-0005-0000-0000-00009F010000}"/>
    <cellStyle name="Normal 2 33 66" xfId="411" xr:uid="{00000000-0005-0000-0000-0000A0010000}"/>
    <cellStyle name="Normal 2 33 67" xfId="412" xr:uid="{00000000-0005-0000-0000-0000A1010000}"/>
    <cellStyle name="Normal 2 33 7" xfId="413" xr:uid="{00000000-0005-0000-0000-0000A2010000}"/>
    <cellStyle name="Normal 2 33 8" xfId="414" xr:uid="{00000000-0005-0000-0000-0000A3010000}"/>
    <cellStyle name="Normal 2 33 9" xfId="415" xr:uid="{00000000-0005-0000-0000-0000A4010000}"/>
    <cellStyle name="Normal 2 34" xfId="416" xr:uid="{00000000-0005-0000-0000-0000A5010000}"/>
    <cellStyle name="Normal 2 35" xfId="417" xr:uid="{00000000-0005-0000-0000-0000A6010000}"/>
    <cellStyle name="Normal 2 36" xfId="418" xr:uid="{00000000-0005-0000-0000-0000A7010000}"/>
    <cellStyle name="Normal 2 37" xfId="419" xr:uid="{00000000-0005-0000-0000-0000A8010000}"/>
    <cellStyle name="Normal 2 38" xfId="420" xr:uid="{00000000-0005-0000-0000-0000A9010000}"/>
    <cellStyle name="Normal 2 39" xfId="421" xr:uid="{00000000-0005-0000-0000-0000AA010000}"/>
    <cellStyle name="Normal 2 4" xfId="422" xr:uid="{00000000-0005-0000-0000-0000AB010000}"/>
    <cellStyle name="Normal 2 4 10" xfId="423" xr:uid="{00000000-0005-0000-0000-0000AC010000}"/>
    <cellStyle name="Normal 2 4 11" xfId="424" xr:uid="{00000000-0005-0000-0000-0000AD010000}"/>
    <cellStyle name="Normal 2 4 12" xfId="425" xr:uid="{00000000-0005-0000-0000-0000AE010000}"/>
    <cellStyle name="Normal 2 4 13" xfId="426" xr:uid="{00000000-0005-0000-0000-0000AF010000}"/>
    <cellStyle name="Normal 2 4 14" xfId="427" xr:uid="{00000000-0005-0000-0000-0000B0010000}"/>
    <cellStyle name="Normal 2 4 15" xfId="428" xr:uid="{00000000-0005-0000-0000-0000B1010000}"/>
    <cellStyle name="Normal 2 4 16" xfId="429" xr:uid="{00000000-0005-0000-0000-0000B2010000}"/>
    <cellStyle name="Normal 2 4 17" xfId="430" xr:uid="{00000000-0005-0000-0000-0000B3010000}"/>
    <cellStyle name="Normal 2 4 18" xfId="431" xr:uid="{00000000-0005-0000-0000-0000B4010000}"/>
    <cellStyle name="Normal 2 4 19" xfId="432" xr:uid="{00000000-0005-0000-0000-0000B5010000}"/>
    <cellStyle name="Normal 2 4 2" xfId="433" xr:uid="{00000000-0005-0000-0000-0000B6010000}"/>
    <cellStyle name="Normal 2 4 20" xfId="434" xr:uid="{00000000-0005-0000-0000-0000B7010000}"/>
    <cellStyle name="Normal 2 4 21" xfId="435" xr:uid="{00000000-0005-0000-0000-0000B8010000}"/>
    <cellStyle name="Normal 2 4 22" xfId="436" xr:uid="{00000000-0005-0000-0000-0000B9010000}"/>
    <cellStyle name="Normal 2 4 23" xfId="437" xr:uid="{00000000-0005-0000-0000-0000BA010000}"/>
    <cellStyle name="Normal 2 4 24" xfId="438" xr:uid="{00000000-0005-0000-0000-0000BB010000}"/>
    <cellStyle name="Normal 2 4 25" xfId="439" xr:uid="{00000000-0005-0000-0000-0000BC010000}"/>
    <cellStyle name="Normal 2 4 26" xfId="440" xr:uid="{00000000-0005-0000-0000-0000BD010000}"/>
    <cellStyle name="Normal 2 4 27" xfId="441" xr:uid="{00000000-0005-0000-0000-0000BE010000}"/>
    <cellStyle name="Normal 2 4 28" xfId="442" xr:uid="{00000000-0005-0000-0000-0000BF010000}"/>
    <cellStyle name="Normal 2 4 29" xfId="443" xr:uid="{00000000-0005-0000-0000-0000C0010000}"/>
    <cellStyle name="Normal 2 4 3" xfId="444" xr:uid="{00000000-0005-0000-0000-0000C1010000}"/>
    <cellStyle name="Normal 2 4 30" xfId="445" xr:uid="{00000000-0005-0000-0000-0000C2010000}"/>
    <cellStyle name="Normal 2 4 31" xfId="446" xr:uid="{00000000-0005-0000-0000-0000C3010000}"/>
    <cellStyle name="Normal 2 4 32" xfId="447" xr:uid="{00000000-0005-0000-0000-0000C4010000}"/>
    <cellStyle name="Normal 2 4 33" xfId="448" xr:uid="{00000000-0005-0000-0000-0000C5010000}"/>
    <cellStyle name="Normal 2 4 34" xfId="449" xr:uid="{00000000-0005-0000-0000-0000C6010000}"/>
    <cellStyle name="Normal 2 4 35" xfId="450" xr:uid="{00000000-0005-0000-0000-0000C7010000}"/>
    <cellStyle name="Normal 2 4 36" xfId="451" xr:uid="{00000000-0005-0000-0000-0000C8010000}"/>
    <cellStyle name="Normal 2 4 37" xfId="452" xr:uid="{00000000-0005-0000-0000-0000C9010000}"/>
    <cellStyle name="Normal 2 4 38" xfId="453" xr:uid="{00000000-0005-0000-0000-0000CA010000}"/>
    <cellStyle name="Normal 2 4 39" xfId="454" xr:uid="{00000000-0005-0000-0000-0000CB010000}"/>
    <cellStyle name="Normal 2 4 4" xfId="455" xr:uid="{00000000-0005-0000-0000-0000CC010000}"/>
    <cellStyle name="Normal 2 4 40" xfId="456" xr:uid="{00000000-0005-0000-0000-0000CD010000}"/>
    <cellStyle name="Normal 2 4 41" xfId="457" xr:uid="{00000000-0005-0000-0000-0000CE010000}"/>
    <cellStyle name="Normal 2 4 42" xfId="458" xr:uid="{00000000-0005-0000-0000-0000CF010000}"/>
    <cellStyle name="Normal 2 4 43" xfId="459" xr:uid="{00000000-0005-0000-0000-0000D0010000}"/>
    <cellStyle name="Normal 2 4 44" xfId="460" xr:uid="{00000000-0005-0000-0000-0000D1010000}"/>
    <cellStyle name="Normal 2 4 45" xfId="461" xr:uid="{00000000-0005-0000-0000-0000D2010000}"/>
    <cellStyle name="Normal 2 4 46" xfId="462" xr:uid="{00000000-0005-0000-0000-0000D3010000}"/>
    <cellStyle name="Normal 2 4 47" xfId="463" xr:uid="{00000000-0005-0000-0000-0000D4010000}"/>
    <cellStyle name="Normal 2 4 48" xfId="464" xr:uid="{00000000-0005-0000-0000-0000D5010000}"/>
    <cellStyle name="Normal 2 4 49" xfId="465" xr:uid="{00000000-0005-0000-0000-0000D6010000}"/>
    <cellStyle name="Normal 2 4 5" xfId="466" xr:uid="{00000000-0005-0000-0000-0000D7010000}"/>
    <cellStyle name="Normal 2 4 50" xfId="467" xr:uid="{00000000-0005-0000-0000-0000D8010000}"/>
    <cellStyle name="Normal 2 4 51" xfId="468" xr:uid="{00000000-0005-0000-0000-0000D9010000}"/>
    <cellStyle name="Normal 2 4 52" xfId="469" xr:uid="{00000000-0005-0000-0000-0000DA010000}"/>
    <cellStyle name="Normal 2 4 53" xfId="470" xr:uid="{00000000-0005-0000-0000-0000DB010000}"/>
    <cellStyle name="Normal 2 4 54" xfId="471" xr:uid="{00000000-0005-0000-0000-0000DC010000}"/>
    <cellStyle name="Normal 2 4 55" xfId="472" xr:uid="{00000000-0005-0000-0000-0000DD010000}"/>
    <cellStyle name="Normal 2 4 56" xfId="473" xr:uid="{00000000-0005-0000-0000-0000DE010000}"/>
    <cellStyle name="Normal 2 4 57" xfId="474" xr:uid="{00000000-0005-0000-0000-0000DF010000}"/>
    <cellStyle name="Normal 2 4 58" xfId="475" xr:uid="{00000000-0005-0000-0000-0000E0010000}"/>
    <cellStyle name="Normal 2 4 59" xfId="476" xr:uid="{00000000-0005-0000-0000-0000E1010000}"/>
    <cellStyle name="Normal 2 4 6" xfId="477" xr:uid="{00000000-0005-0000-0000-0000E2010000}"/>
    <cellStyle name="Normal 2 4 60" xfId="478" xr:uid="{00000000-0005-0000-0000-0000E3010000}"/>
    <cellStyle name="Normal 2 4 61" xfId="479" xr:uid="{00000000-0005-0000-0000-0000E4010000}"/>
    <cellStyle name="Normal 2 4 62" xfId="480" xr:uid="{00000000-0005-0000-0000-0000E5010000}"/>
    <cellStyle name="Normal 2 4 63" xfId="481" xr:uid="{00000000-0005-0000-0000-0000E6010000}"/>
    <cellStyle name="Normal 2 4 64" xfId="482" xr:uid="{00000000-0005-0000-0000-0000E7010000}"/>
    <cellStyle name="Normal 2 4 65" xfId="483" xr:uid="{00000000-0005-0000-0000-0000E8010000}"/>
    <cellStyle name="Normal 2 4 66" xfId="484" xr:uid="{00000000-0005-0000-0000-0000E9010000}"/>
    <cellStyle name="Normal 2 4 67" xfId="485" xr:uid="{00000000-0005-0000-0000-0000EA010000}"/>
    <cellStyle name="Normal 2 4 68" xfId="486" xr:uid="{00000000-0005-0000-0000-0000EB010000}"/>
    <cellStyle name="Normal 2 4 7" xfId="487" xr:uid="{00000000-0005-0000-0000-0000EC010000}"/>
    <cellStyle name="Normal 2 4 8" xfId="488" xr:uid="{00000000-0005-0000-0000-0000ED010000}"/>
    <cellStyle name="Normal 2 4 9" xfId="489" xr:uid="{00000000-0005-0000-0000-0000EE010000}"/>
    <cellStyle name="Normal 2 40" xfId="490" xr:uid="{00000000-0005-0000-0000-0000EF010000}"/>
    <cellStyle name="Normal 2 5" xfId="491" xr:uid="{00000000-0005-0000-0000-0000F0010000}"/>
    <cellStyle name="Normal 2 6" xfId="492" xr:uid="{00000000-0005-0000-0000-0000F1010000}"/>
    <cellStyle name="Normal 2 7" xfId="493" xr:uid="{00000000-0005-0000-0000-0000F2010000}"/>
    <cellStyle name="Normal 2 8" xfId="494" xr:uid="{00000000-0005-0000-0000-0000F3010000}"/>
    <cellStyle name="Normal 2 9" xfId="495" xr:uid="{00000000-0005-0000-0000-0000F4010000}"/>
    <cellStyle name="Normal 20" xfId="496" xr:uid="{00000000-0005-0000-0000-0000F5010000}"/>
    <cellStyle name="Normal 21" xfId="497" xr:uid="{00000000-0005-0000-0000-0000F6010000}"/>
    <cellStyle name="Normal 22" xfId="498" xr:uid="{00000000-0005-0000-0000-0000F7010000}"/>
    <cellStyle name="Normal 23" xfId="499" xr:uid="{00000000-0005-0000-0000-0000F8010000}"/>
    <cellStyle name="Normal 24" xfId="500" xr:uid="{00000000-0005-0000-0000-0000F9010000}"/>
    <cellStyle name="Normal 25" xfId="501" xr:uid="{00000000-0005-0000-0000-0000FA010000}"/>
    <cellStyle name="Normal 26" xfId="502" xr:uid="{00000000-0005-0000-0000-0000FB010000}"/>
    <cellStyle name="Normal 27" xfId="503" xr:uid="{00000000-0005-0000-0000-0000FC010000}"/>
    <cellStyle name="Normal 28" xfId="504" xr:uid="{00000000-0005-0000-0000-0000FD010000}"/>
    <cellStyle name="Normal 28 10" xfId="505" xr:uid="{00000000-0005-0000-0000-0000FE010000}"/>
    <cellStyle name="Normal 28 11" xfId="506" xr:uid="{00000000-0005-0000-0000-0000FF010000}"/>
    <cellStyle name="Normal 28 12" xfId="507" xr:uid="{00000000-0005-0000-0000-000000020000}"/>
    <cellStyle name="Normal 28 13" xfId="508" xr:uid="{00000000-0005-0000-0000-000001020000}"/>
    <cellStyle name="Normal 28 14" xfId="509" xr:uid="{00000000-0005-0000-0000-000002020000}"/>
    <cellStyle name="Normal 28 15" xfId="510" xr:uid="{00000000-0005-0000-0000-000003020000}"/>
    <cellStyle name="Normal 28 16" xfId="511" xr:uid="{00000000-0005-0000-0000-000004020000}"/>
    <cellStyle name="Normal 28 17" xfId="512" xr:uid="{00000000-0005-0000-0000-000005020000}"/>
    <cellStyle name="Normal 28 18" xfId="513" xr:uid="{00000000-0005-0000-0000-000006020000}"/>
    <cellStyle name="Normal 28 19" xfId="514" xr:uid="{00000000-0005-0000-0000-000007020000}"/>
    <cellStyle name="Normal 28 2" xfId="515" xr:uid="{00000000-0005-0000-0000-000008020000}"/>
    <cellStyle name="Normal 28 20" xfId="516" xr:uid="{00000000-0005-0000-0000-000009020000}"/>
    <cellStyle name="Normal 28 21" xfId="517" xr:uid="{00000000-0005-0000-0000-00000A020000}"/>
    <cellStyle name="Normal 28 22" xfId="518" xr:uid="{00000000-0005-0000-0000-00000B020000}"/>
    <cellStyle name="Normal 28 23" xfId="519" xr:uid="{00000000-0005-0000-0000-00000C020000}"/>
    <cellStyle name="Normal 28 24" xfId="520" xr:uid="{00000000-0005-0000-0000-00000D020000}"/>
    <cellStyle name="Normal 28 25" xfId="521" xr:uid="{00000000-0005-0000-0000-00000E020000}"/>
    <cellStyle name="Normal 28 26" xfId="522" xr:uid="{00000000-0005-0000-0000-00000F020000}"/>
    <cellStyle name="Normal 28 27" xfId="523" xr:uid="{00000000-0005-0000-0000-000010020000}"/>
    <cellStyle name="Normal 28 28" xfId="524" xr:uid="{00000000-0005-0000-0000-000011020000}"/>
    <cellStyle name="Normal 28 29" xfId="525" xr:uid="{00000000-0005-0000-0000-000012020000}"/>
    <cellStyle name="Normal 28 3" xfId="526" xr:uid="{00000000-0005-0000-0000-000013020000}"/>
    <cellStyle name="Normal 28 30" xfId="527" xr:uid="{00000000-0005-0000-0000-000014020000}"/>
    <cellStyle name="Normal 28 31" xfId="528" xr:uid="{00000000-0005-0000-0000-000015020000}"/>
    <cellStyle name="Normal 28 32" xfId="529" xr:uid="{00000000-0005-0000-0000-000016020000}"/>
    <cellStyle name="Normal 28 33" xfId="530" xr:uid="{00000000-0005-0000-0000-000017020000}"/>
    <cellStyle name="Normal 28 34" xfId="531" xr:uid="{00000000-0005-0000-0000-000018020000}"/>
    <cellStyle name="Normal 28 35" xfId="532" xr:uid="{00000000-0005-0000-0000-000019020000}"/>
    <cellStyle name="Normal 28 36" xfId="533" xr:uid="{00000000-0005-0000-0000-00001A020000}"/>
    <cellStyle name="Normal 28 37" xfId="534" xr:uid="{00000000-0005-0000-0000-00001B020000}"/>
    <cellStyle name="Normal 28 38" xfId="535" xr:uid="{00000000-0005-0000-0000-00001C020000}"/>
    <cellStyle name="Normal 28 39" xfId="536" xr:uid="{00000000-0005-0000-0000-00001D020000}"/>
    <cellStyle name="Normal 28 4" xfId="537" xr:uid="{00000000-0005-0000-0000-00001E020000}"/>
    <cellStyle name="Normal 28 40" xfId="538" xr:uid="{00000000-0005-0000-0000-00001F020000}"/>
    <cellStyle name="Normal 28 41" xfId="539" xr:uid="{00000000-0005-0000-0000-000020020000}"/>
    <cellStyle name="Normal 28 42" xfId="540" xr:uid="{00000000-0005-0000-0000-000021020000}"/>
    <cellStyle name="Normal 28 43" xfId="541" xr:uid="{00000000-0005-0000-0000-000022020000}"/>
    <cellStyle name="Normal 28 44" xfId="542" xr:uid="{00000000-0005-0000-0000-000023020000}"/>
    <cellStyle name="Normal 28 45" xfId="543" xr:uid="{00000000-0005-0000-0000-000024020000}"/>
    <cellStyle name="Normal 28 46" xfId="544" xr:uid="{00000000-0005-0000-0000-000025020000}"/>
    <cellStyle name="Normal 28 47" xfId="545" xr:uid="{00000000-0005-0000-0000-000026020000}"/>
    <cellStyle name="Normal 28 48" xfId="546" xr:uid="{00000000-0005-0000-0000-000027020000}"/>
    <cellStyle name="Normal 28 49" xfId="547" xr:uid="{00000000-0005-0000-0000-000028020000}"/>
    <cellStyle name="Normal 28 5" xfId="548" xr:uid="{00000000-0005-0000-0000-000029020000}"/>
    <cellStyle name="Normal 28 50" xfId="549" xr:uid="{00000000-0005-0000-0000-00002A020000}"/>
    <cellStyle name="Normal 28 51" xfId="550" xr:uid="{00000000-0005-0000-0000-00002B020000}"/>
    <cellStyle name="Normal 28 52" xfId="551" xr:uid="{00000000-0005-0000-0000-00002C020000}"/>
    <cellStyle name="Normal 28 53" xfId="552" xr:uid="{00000000-0005-0000-0000-00002D020000}"/>
    <cellStyle name="Normal 28 54" xfId="553" xr:uid="{00000000-0005-0000-0000-00002E020000}"/>
    <cellStyle name="Normal 28 55" xfId="554" xr:uid="{00000000-0005-0000-0000-00002F020000}"/>
    <cellStyle name="Normal 28 56" xfId="555" xr:uid="{00000000-0005-0000-0000-000030020000}"/>
    <cellStyle name="Normal 28 57" xfId="556" xr:uid="{00000000-0005-0000-0000-000031020000}"/>
    <cellStyle name="Normal 28 58" xfId="557" xr:uid="{00000000-0005-0000-0000-000032020000}"/>
    <cellStyle name="Normal 28 59" xfId="558" xr:uid="{00000000-0005-0000-0000-000033020000}"/>
    <cellStyle name="Normal 28 6" xfId="559" xr:uid="{00000000-0005-0000-0000-000034020000}"/>
    <cellStyle name="Normal 28 60" xfId="560" xr:uid="{00000000-0005-0000-0000-000035020000}"/>
    <cellStyle name="Normal 28 61" xfId="561" xr:uid="{00000000-0005-0000-0000-000036020000}"/>
    <cellStyle name="Normal 28 62" xfId="562" xr:uid="{00000000-0005-0000-0000-000037020000}"/>
    <cellStyle name="Normal 28 63" xfId="563" xr:uid="{00000000-0005-0000-0000-000038020000}"/>
    <cellStyle name="Normal 28 64" xfId="564" xr:uid="{00000000-0005-0000-0000-000039020000}"/>
    <cellStyle name="Normal 28 65" xfId="565" xr:uid="{00000000-0005-0000-0000-00003A020000}"/>
    <cellStyle name="Normal 28 66" xfId="566" xr:uid="{00000000-0005-0000-0000-00003B020000}"/>
    <cellStyle name="Normal 28 67" xfId="567" xr:uid="{00000000-0005-0000-0000-00003C020000}"/>
    <cellStyle name="Normal 28 68" xfId="568" xr:uid="{00000000-0005-0000-0000-00003D020000}"/>
    <cellStyle name="Normal 28 69" xfId="569" xr:uid="{00000000-0005-0000-0000-00003E020000}"/>
    <cellStyle name="Normal 28 7" xfId="570" xr:uid="{00000000-0005-0000-0000-00003F020000}"/>
    <cellStyle name="Normal 28 70" xfId="571" xr:uid="{00000000-0005-0000-0000-000040020000}"/>
    <cellStyle name="Normal 28 71" xfId="572" xr:uid="{00000000-0005-0000-0000-000041020000}"/>
    <cellStyle name="Normal 28 72" xfId="573" xr:uid="{00000000-0005-0000-0000-000042020000}"/>
    <cellStyle name="Normal 28 8" xfId="574" xr:uid="{00000000-0005-0000-0000-000043020000}"/>
    <cellStyle name="Normal 28 9" xfId="575" xr:uid="{00000000-0005-0000-0000-000044020000}"/>
    <cellStyle name="Normal 29" xfId="576" xr:uid="{00000000-0005-0000-0000-000045020000}"/>
    <cellStyle name="Normal 29 10" xfId="577" xr:uid="{00000000-0005-0000-0000-000046020000}"/>
    <cellStyle name="Normal 29 11" xfId="578" xr:uid="{00000000-0005-0000-0000-000047020000}"/>
    <cellStyle name="Normal 29 12" xfId="579" xr:uid="{00000000-0005-0000-0000-000048020000}"/>
    <cellStyle name="Normal 29 13" xfId="580" xr:uid="{00000000-0005-0000-0000-000049020000}"/>
    <cellStyle name="Normal 29 14" xfId="581" xr:uid="{00000000-0005-0000-0000-00004A020000}"/>
    <cellStyle name="Normal 29 15" xfId="582" xr:uid="{00000000-0005-0000-0000-00004B020000}"/>
    <cellStyle name="Normal 29 16" xfId="583" xr:uid="{00000000-0005-0000-0000-00004C020000}"/>
    <cellStyle name="Normal 29 17" xfId="584" xr:uid="{00000000-0005-0000-0000-00004D020000}"/>
    <cellStyle name="Normal 29 18" xfId="585" xr:uid="{00000000-0005-0000-0000-00004E020000}"/>
    <cellStyle name="Normal 29 19" xfId="586" xr:uid="{00000000-0005-0000-0000-00004F020000}"/>
    <cellStyle name="Normal 29 2" xfId="587" xr:uid="{00000000-0005-0000-0000-000050020000}"/>
    <cellStyle name="Normal 29 2 10" xfId="588" xr:uid="{00000000-0005-0000-0000-000051020000}"/>
    <cellStyle name="Normal 29 2 11" xfId="589" xr:uid="{00000000-0005-0000-0000-000052020000}"/>
    <cellStyle name="Normal 29 2 12" xfId="590" xr:uid="{00000000-0005-0000-0000-000053020000}"/>
    <cellStyle name="Normal 29 2 13" xfId="591" xr:uid="{00000000-0005-0000-0000-000054020000}"/>
    <cellStyle name="Normal 29 2 14" xfId="592" xr:uid="{00000000-0005-0000-0000-000055020000}"/>
    <cellStyle name="Normal 29 2 15" xfId="593" xr:uid="{00000000-0005-0000-0000-000056020000}"/>
    <cellStyle name="Normal 29 2 16" xfId="594" xr:uid="{00000000-0005-0000-0000-000057020000}"/>
    <cellStyle name="Normal 29 2 17" xfId="595" xr:uid="{00000000-0005-0000-0000-000058020000}"/>
    <cellStyle name="Normal 29 2 18" xfId="596" xr:uid="{00000000-0005-0000-0000-000059020000}"/>
    <cellStyle name="Normal 29 2 19" xfId="597" xr:uid="{00000000-0005-0000-0000-00005A020000}"/>
    <cellStyle name="Normal 29 2 2" xfId="598" xr:uid="{00000000-0005-0000-0000-00005B020000}"/>
    <cellStyle name="Normal 29 2 20" xfId="599" xr:uid="{00000000-0005-0000-0000-00005C020000}"/>
    <cellStyle name="Normal 29 2 21" xfId="600" xr:uid="{00000000-0005-0000-0000-00005D020000}"/>
    <cellStyle name="Normal 29 2 22" xfId="601" xr:uid="{00000000-0005-0000-0000-00005E020000}"/>
    <cellStyle name="Normal 29 2 23" xfId="602" xr:uid="{00000000-0005-0000-0000-00005F020000}"/>
    <cellStyle name="Normal 29 2 24" xfId="603" xr:uid="{00000000-0005-0000-0000-000060020000}"/>
    <cellStyle name="Normal 29 2 25" xfId="604" xr:uid="{00000000-0005-0000-0000-000061020000}"/>
    <cellStyle name="Normal 29 2 26" xfId="605" xr:uid="{00000000-0005-0000-0000-000062020000}"/>
    <cellStyle name="Normal 29 2 27" xfId="606" xr:uid="{00000000-0005-0000-0000-000063020000}"/>
    <cellStyle name="Normal 29 2 28" xfId="607" xr:uid="{00000000-0005-0000-0000-000064020000}"/>
    <cellStyle name="Normal 29 2 29" xfId="608" xr:uid="{00000000-0005-0000-0000-000065020000}"/>
    <cellStyle name="Normal 29 2 3" xfId="609" xr:uid="{00000000-0005-0000-0000-000066020000}"/>
    <cellStyle name="Normal 29 2 30" xfId="610" xr:uid="{00000000-0005-0000-0000-000067020000}"/>
    <cellStyle name="Normal 29 2 31" xfId="611" xr:uid="{00000000-0005-0000-0000-000068020000}"/>
    <cellStyle name="Normal 29 2 32" xfId="612" xr:uid="{00000000-0005-0000-0000-000069020000}"/>
    <cellStyle name="Normal 29 2 33" xfId="613" xr:uid="{00000000-0005-0000-0000-00006A020000}"/>
    <cellStyle name="Normal 29 2 34" xfId="614" xr:uid="{00000000-0005-0000-0000-00006B020000}"/>
    <cellStyle name="Normal 29 2 35" xfId="615" xr:uid="{00000000-0005-0000-0000-00006C020000}"/>
    <cellStyle name="Normal 29 2 36" xfId="616" xr:uid="{00000000-0005-0000-0000-00006D020000}"/>
    <cellStyle name="Normal 29 2 37" xfId="617" xr:uid="{00000000-0005-0000-0000-00006E020000}"/>
    <cellStyle name="Normal 29 2 38" xfId="618" xr:uid="{00000000-0005-0000-0000-00006F020000}"/>
    <cellStyle name="Normal 29 2 39" xfId="619" xr:uid="{00000000-0005-0000-0000-000070020000}"/>
    <cellStyle name="Normal 29 2 4" xfId="620" xr:uid="{00000000-0005-0000-0000-000071020000}"/>
    <cellStyle name="Normal 29 2 40" xfId="621" xr:uid="{00000000-0005-0000-0000-000072020000}"/>
    <cellStyle name="Normal 29 2 41" xfId="622" xr:uid="{00000000-0005-0000-0000-000073020000}"/>
    <cellStyle name="Normal 29 2 42" xfId="623" xr:uid="{00000000-0005-0000-0000-000074020000}"/>
    <cellStyle name="Normal 29 2 43" xfId="624" xr:uid="{00000000-0005-0000-0000-000075020000}"/>
    <cellStyle name="Normal 29 2 44" xfId="625" xr:uid="{00000000-0005-0000-0000-000076020000}"/>
    <cellStyle name="Normal 29 2 45" xfId="626" xr:uid="{00000000-0005-0000-0000-000077020000}"/>
    <cellStyle name="Normal 29 2 46" xfId="627" xr:uid="{00000000-0005-0000-0000-000078020000}"/>
    <cellStyle name="Normal 29 2 47" xfId="628" xr:uid="{00000000-0005-0000-0000-000079020000}"/>
    <cellStyle name="Normal 29 2 48" xfId="629" xr:uid="{00000000-0005-0000-0000-00007A020000}"/>
    <cellStyle name="Normal 29 2 49" xfId="630" xr:uid="{00000000-0005-0000-0000-00007B020000}"/>
    <cellStyle name="Normal 29 2 5" xfId="631" xr:uid="{00000000-0005-0000-0000-00007C020000}"/>
    <cellStyle name="Normal 29 2 50" xfId="632" xr:uid="{00000000-0005-0000-0000-00007D020000}"/>
    <cellStyle name="Normal 29 2 51" xfId="633" xr:uid="{00000000-0005-0000-0000-00007E020000}"/>
    <cellStyle name="Normal 29 2 52" xfId="634" xr:uid="{00000000-0005-0000-0000-00007F020000}"/>
    <cellStyle name="Normal 29 2 53" xfId="635" xr:uid="{00000000-0005-0000-0000-000080020000}"/>
    <cellStyle name="Normal 29 2 54" xfId="636" xr:uid="{00000000-0005-0000-0000-000081020000}"/>
    <cellStyle name="Normal 29 2 55" xfId="637" xr:uid="{00000000-0005-0000-0000-000082020000}"/>
    <cellStyle name="Normal 29 2 56" xfId="638" xr:uid="{00000000-0005-0000-0000-000083020000}"/>
    <cellStyle name="Normal 29 2 57" xfId="639" xr:uid="{00000000-0005-0000-0000-000084020000}"/>
    <cellStyle name="Normal 29 2 58" xfId="640" xr:uid="{00000000-0005-0000-0000-000085020000}"/>
    <cellStyle name="Normal 29 2 59" xfId="641" xr:uid="{00000000-0005-0000-0000-000086020000}"/>
    <cellStyle name="Normal 29 2 6" xfId="642" xr:uid="{00000000-0005-0000-0000-000087020000}"/>
    <cellStyle name="Normal 29 2 60" xfId="643" xr:uid="{00000000-0005-0000-0000-000088020000}"/>
    <cellStyle name="Normal 29 2 61" xfId="644" xr:uid="{00000000-0005-0000-0000-000089020000}"/>
    <cellStyle name="Normal 29 2 62" xfId="645" xr:uid="{00000000-0005-0000-0000-00008A020000}"/>
    <cellStyle name="Normal 29 2 63" xfId="646" xr:uid="{00000000-0005-0000-0000-00008B020000}"/>
    <cellStyle name="Normal 29 2 64" xfId="647" xr:uid="{00000000-0005-0000-0000-00008C020000}"/>
    <cellStyle name="Normal 29 2 65" xfId="648" xr:uid="{00000000-0005-0000-0000-00008D020000}"/>
    <cellStyle name="Normal 29 2 66" xfId="649" xr:uid="{00000000-0005-0000-0000-00008E020000}"/>
    <cellStyle name="Normal 29 2 67" xfId="650" xr:uid="{00000000-0005-0000-0000-00008F020000}"/>
    <cellStyle name="Normal 29 2 7" xfId="651" xr:uid="{00000000-0005-0000-0000-000090020000}"/>
    <cellStyle name="Normal 29 2 8" xfId="652" xr:uid="{00000000-0005-0000-0000-000091020000}"/>
    <cellStyle name="Normal 29 2 9" xfId="653" xr:uid="{00000000-0005-0000-0000-000092020000}"/>
    <cellStyle name="Normal 29 20" xfId="654" xr:uid="{00000000-0005-0000-0000-000093020000}"/>
    <cellStyle name="Normal 29 21" xfId="655" xr:uid="{00000000-0005-0000-0000-000094020000}"/>
    <cellStyle name="Normal 29 22" xfId="656" xr:uid="{00000000-0005-0000-0000-000095020000}"/>
    <cellStyle name="Normal 29 23" xfId="657" xr:uid="{00000000-0005-0000-0000-000096020000}"/>
    <cellStyle name="Normal 29 24" xfId="658" xr:uid="{00000000-0005-0000-0000-000097020000}"/>
    <cellStyle name="Normal 29 25" xfId="659" xr:uid="{00000000-0005-0000-0000-000098020000}"/>
    <cellStyle name="Normal 29 26" xfId="660" xr:uid="{00000000-0005-0000-0000-000099020000}"/>
    <cellStyle name="Normal 29 27" xfId="661" xr:uid="{00000000-0005-0000-0000-00009A020000}"/>
    <cellStyle name="Normal 29 28" xfId="662" xr:uid="{00000000-0005-0000-0000-00009B020000}"/>
    <cellStyle name="Normal 29 29" xfId="663" xr:uid="{00000000-0005-0000-0000-00009C020000}"/>
    <cellStyle name="Normal 29 3" xfId="664" xr:uid="{00000000-0005-0000-0000-00009D020000}"/>
    <cellStyle name="Normal 29 30" xfId="665" xr:uid="{00000000-0005-0000-0000-00009E020000}"/>
    <cellStyle name="Normal 29 31" xfId="666" xr:uid="{00000000-0005-0000-0000-00009F020000}"/>
    <cellStyle name="Normal 29 32" xfId="667" xr:uid="{00000000-0005-0000-0000-0000A0020000}"/>
    <cellStyle name="Normal 29 33" xfId="668" xr:uid="{00000000-0005-0000-0000-0000A1020000}"/>
    <cellStyle name="Normal 29 34" xfId="669" xr:uid="{00000000-0005-0000-0000-0000A2020000}"/>
    <cellStyle name="Normal 29 35" xfId="670" xr:uid="{00000000-0005-0000-0000-0000A3020000}"/>
    <cellStyle name="Normal 29 36" xfId="671" xr:uid="{00000000-0005-0000-0000-0000A4020000}"/>
    <cellStyle name="Normal 29 37" xfId="672" xr:uid="{00000000-0005-0000-0000-0000A5020000}"/>
    <cellStyle name="Normal 29 38" xfId="673" xr:uid="{00000000-0005-0000-0000-0000A6020000}"/>
    <cellStyle name="Normal 29 39" xfId="674" xr:uid="{00000000-0005-0000-0000-0000A7020000}"/>
    <cellStyle name="Normal 29 4" xfId="675" xr:uid="{00000000-0005-0000-0000-0000A8020000}"/>
    <cellStyle name="Normal 29 40" xfId="676" xr:uid="{00000000-0005-0000-0000-0000A9020000}"/>
    <cellStyle name="Normal 29 41" xfId="677" xr:uid="{00000000-0005-0000-0000-0000AA020000}"/>
    <cellStyle name="Normal 29 42" xfId="678" xr:uid="{00000000-0005-0000-0000-0000AB020000}"/>
    <cellStyle name="Normal 29 43" xfId="679" xr:uid="{00000000-0005-0000-0000-0000AC020000}"/>
    <cellStyle name="Normal 29 44" xfId="680" xr:uid="{00000000-0005-0000-0000-0000AD020000}"/>
    <cellStyle name="Normal 29 45" xfId="681" xr:uid="{00000000-0005-0000-0000-0000AE020000}"/>
    <cellStyle name="Normal 29 46" xfId="682" xr:uid="{00000000-0005-0000-0000-0000AF020000}"/>
    <cellStyle name="Normal 29 47" xfId="683" xr:uid="{00000000-0005-0000-0000-0000B0020000}"/>
    <cellStyle name="Normal 29 48" xfId="684" xr:uid="{00000000-0005-0000-0000-0000B1020000}"/>
    <cellStyle name="Normal 29 49" xfId="685" xr:uid="{00000000-0005-0000-0000-0000B2020000}"/>
    <cellStyle name="Normal 29 5" xfId="686" xr:uid="{00000000-0005-0000-0000-0000B3020000}"/>
    <cellStyle name="Normal 29 50" xfId="687" xr:uid="{00000000-0005-0000-0000-0000B4020000}"/>
    <cellStyle name="Normal 29 51" xfId="688" xr:uid="{00000000-0005-0000-0000-0000B5020000}"/>
    <cellStyle name="Normal 29 52" xfId="689" xr:uid="{00000000-0005-0000-0000-0000B6020000}"/>
    <cellStyle name="Normal 29 53" xfId="690" xr:uid="{00000000-0005-0000-0000-0000B7020000}"/>
    <cellStyle name="Normal 29 54" xfId="691" xr:uid="{00000000-0005-0000-0000-0000B8020000}"/>
    <cellStyle name="Normal 29 55" xfId="692" xr:uid="{00000000-0005-0000-0000-0000B9020000}"/>
    <cellStyle name="Normal 29 56" xfId="693" xr:uid="{00000000-0005-0000-0000-0000BA020000}"/>
    <cellStyle name="Normal 29 57" xfId="694" xr:uid="{00000000-0005-0000-0000-0000BB020000}"/>
    <cellStyle name="Normal 29 58" xfId="695" xr:uid="{00000000-0005-0000-0000-0000BC020000}"/>
    <cellStyle name="Normal 29 59" xfId="696" xr:uid="{00000000-0005-0000-0000-0000BD020000}"/>
    <cellStyle name="Normal 29 6" xfId="697" xr:uid="{00000000-0005-0000-0000-0000BE020000}"/>
    <cellStyle name="Normal 29 60" xfId="698" xr:uid="{00000000-0005-0000-0000-0000BF020000}"/>
    <cellStyle name="Normal 29 61" xfId="699" xr:uid="{00000000-0005-0000-0000-0000C0020000}"/>
    <cellStyle name="Normal 29 62" xfId="700" xr:uid="{00000000-0005-0000-0000-0000C1020000}"/>
    <cellStyle name="Normal 29 63" xfId="701" xr:uid="{00000000-0005-0000-0000-0000C2020000}"/>
    <cellStyle name="Normal 29 64" xfId="702" xr:uid="{00000000-0005-0000-0000-0000C3020000}"/>
    <cellStyle name="Normal 29 65" xfId="703" xr:uid="{00000000-0005-0000-0000-0000C4020000}"/>
    <cellStyle name="Normal 29 66" xfId="704" xr:uid="{00000000-0005-0000-0000-0000C5020000}"/>
    <cellStyle name="Normal 29 67" xfId="705" xr:uid="{00000000-0005-0000-0000-0000C6020000}"/>
    <cellStyle name="Normal 29 7" xfId="706" xr:uid="{00000000-0005-0000-0000-0000C7020000}"/>
    <cellStyle name="Normal 29 8" xfId="707" xr:uid="{00000000-0005-0000-0000-0000C8020000}"/>
    <cellStyle name="Normal 29 9" xfId="708" xr:uid="{00000000-0005-0000-0000-0000C9020000}"/>
    <cellStyle name="Normal 3" xfId="709" xr:uid="{00000000-0005-0000-0000-0000CA020000}"/>
    <cellStyle name="Normal 3 2" xfId="710" xr:uid="{00000000-0005-0000-0000-0000CB020000}"/>
    <cellStyle name="Normal 3 3" xfId="2302" xr:uid="{00000000-0005-0000-0000-0000CC020000}"/>
    <cellStyle name="Normal 30" xfId="711" xr:uid="{00000000-0005-0000-0000-0000CD020000}"/>
    <cellStyle name="Normal 30 10" xfId="712" xr:uid="{00000000-0005-0000-0000-0000CE020000}"/>
    <cellStyle name="Normal 30 11" xfId="713" xr:uid="{00000000-0005-0000-0000-0000CF020000}"/>
    <cellStyle name="Normal 30 12" xfId="714" xr:uid="{00000000-0005-0000-0000-0000D0020000}"/>
    <cellStyle name="Normal 30 13" xfId="715" xr:uid="{00000000-0005-0000-0000-0000D1020000}"/>
    <cellStyle name="Normal 30 14" xfId="716" xr:uid="{00000000-0005-0000-0000-0000D2020000}"/>
    <cellStyle name="Normal 30 15" xfId="717" xr:uid="{00000000-0005-0000-0000-0000D3020000}"/>
    <cellStyle name="Normal 30 16" xfId="718" xr:uid="{00000000-0005-0000-0000-0000D4020000}"/>
    <cellStyle name="Normal 30 17" xfId="719" xr:uid="{00000000-0005-0000-0000-0000D5020000}"/>
    <cellStyle name="Normal 30 18" xfId="720" xr:uid="{00000000-0005-0000-0000-0000D6020000}"/>
    <cellStyle name="Normal 30 19" xfId="721" xr:uid="{00000000-0005-0000-0000-0000D7020000}"/>
    <cellStyle name="Normal 30 2" xfId="722" xr:uid="{00000000-0005-0000-0000-0000D8020000}"/>
    <cellStyle name="Normal 30 20" xfId="723" xr:uid="{00000000-0005-0000-0000-0000D9020000}"/>
    <cellStyle name="Normal 30 21" xfId="724" xr:uid="{00000000-0005-0000-0000-0000DA020000}"/>
    <cellStyle name="Normal 30 22" xfId="725" xr:uid="{00000000-0005-0000-0000-0000DB020000}"/>
    <cellStyle name="Normal 30 23" xfId="726" xr:uid="{00000000-0005-0000-0000-0000DC020000}"/>
    <cellStyle name="Normal 30 24" xfId="727" xr:uid="{00000000-0005-0000-0000-0000DD020000}"/>
    <cellStyle name="Normal 30 25" xfId="728" xr:uid="{00000000-0005-0000-0000-0000DE020000}"/>
    <cellStyle name="Normal 30 26" xfId="729" xr:uid="{00000000-0005-0000-0000-0000DF020000}"/>
    <cellStyle name="Normal 30 27" xfId="730" xr:uid="{00000000-0005-0000-0000-0000E0020000}"/>
    <cellStyle name="Normal 30 28" xfId="731" xr:uid="{00000000-0005-0000-0000-0000E1020000}"/>
    <cellStyle name="Normal 30 29" xfId="732" xr:uid="{00000000-0005-0000-0000-0000E2020000}"/>
    <cellStyle name="Normal 30 3" xfId="733" xr:uid="{00000000-0005-0000-0000-0000E3020000}"/>
    <cellStyle name="Normal 30 30" xfId="734" xr:uid="{00000000-0005-0000-0000-0000E4020000}"/>
    <cellStyle name="Normal 30 31" xfId="735" xr:uid="{00000000-0005-0000-0000-0000E5020000}"/>
    <cellStyle name="Normal 30 32" xfId="736" xr:uid="{00000000-0005-0000-0000-0000E6020000}"/>
    <cellStyle name="Normal 30 33" xfId="737" xr:uid="{00000000-0005-0000-0000-0000E7020000}"/>
    <cellStyle name="Normal 30 34" xfId="738" xr:uid="{00000000-0005-0000-0000-0000E8020000}"/>
    <cellStyle name="Normal 30 35" xfId="739" xr:uid="{00000000-0005-0000-0000-0000E9020000}"/>
    <cellStyle name="Normal 30 36" xfId="740" xr:uid="{00000000-0005-0000-0000-0000EA020000}"/>
    <cellStyle name="Normal 30 37" xfId="741" xr:uid="{00000000-0005-0000-0000-0000EB020000}"/>
    <cellStyle name="Normal 30 38" xfId="742" xr:uid="{00000000-0005-0000-0000-0000EC020000}"/>
    <cellStyle name="Normal 30 39" xfId="743" xr:uid="{00000000-0005-0000-0000-0000ED020000}"/>
    <cellStyle name="Normal 30 4" xfId="744" xr:uid="{00000000-0005-0000-0000-0000EE020000}"/>
    <cellStyle name="Normal 30 40" xfId="745" xr:uid="{00000000-0005-0000-0000-0000EF020000}"/>
    <cellStyle name="Normal 30 41" xfId="746" xr:uid="{00000000-0005-0000-0000-0000F0020000}"/>
    <cellStyle name="Normal 30 42" xfId="747" xr:uid="{00000000-0005-0000-0000-0000F1020000}"/>
    <cellStyle name="Normal 30 43" xfId="748" xr:uid="{00000000-0005-0000-0000-0000F2020000}"/>
    <cellStyle name="Normal 30 44" xfId="749" xr:uid="{00000000-0005-0000-0000-0000F3020000}"/>
    <cellStyle name="Normal 30 45" xfId="750" xr:uid="{00000000-0005-0000-0000-0000F4020000}"/>
    <cellStyle name="Normal 30 46" xfId="751" xr:uid="{00000000-0005-0000-0000-0000F5020000}"/>
    <cellStyle name="Normal 30 47" xfId="752" xr:uid="{00000000-0005-0000-0000-0000F6020000}"/>
    <cellStyle name="Normal 30 48" xfId="753" xr:uid="{00000000-0005-0000-0000-0000F7020000}"/>
    <cellStyle name="Normal 30 49" xfId="754" xr:uid="{00000000-0005-0000-0000-0000F8020000}"/>
    <cellStyle name="Normal 30 5" xfId="755" xr:uid="{00000000-0005-0000-0000-0000F9020000}"/>
    <cellStyle name="Normal 30 50" xfId="756" xr:uid="{00000000-0005-0000-0000-0000FA020000}"/>
    <cellStyle name="Normal 30 51" xfId="757" xr:uid="{00000000-0005-0000-0000-0000FB020000}"/>
    <cellStyle name="Normal 30 52" xfId="758" xr:uid="{00000000-0005-0000-0000-0000FC020000}"/>
    <cellStyle name="Normal 30 53" xfId="759" xr:uid="{00000000-0005-0000-0000-0000FD020000}"/>
    <cellStyle name="Normal 30 54" xfId="760" xr:uid="{00000000-0005-0000-0000-0000FE020000}"/>
    <cellStyle name="Normal 30 55" xfId="761" xr:uid="{00000000-0005-0000-0000-0000FF020000}"/>
    <cellStyle name="Normal 30 56" xfId="762" xr:uid="{00000000-0005-0000-0000-000000030000}"/>
    <cellStyle name="Normal 30 57" xfId="763" xr:uid="{00000000-0005-0000-0000-000001030000}"/>
    <cellStyle name="Normal 30 58" xfId="764" xr:uid="{00000000-0005-0000-0000-000002030000}"/>
    <cellStyle name="Normal 30 59" xfId="765" xr:uid="{00000000-0005-0000-0000-000003030000}"/>
    <cellStyle name="Normal 30 6" xfId="766" xr:uid="{00000000-0005-0000-0000-000004030000}"/>
    <cellStyle name="Normal 30 60" xfId="767" xr:uid="{00000000-0005-0000-0000-000005030000}"/>
    <cellStyle name="Normal 30 61" xfId="768" xr:uid="{00000000-0005-0000-0000-000006030000}"/>
    <cellStyle name="Normal 30 62" xfId="769" xr:uid="{00000000-0005-0000-0000-000007030000}"/>
    <cellStyle name="Normal 30 63" xfId="770" xr:uid="{00000000-0005-0000-0000-000008030000}"/>
    <cellStyle name="Normal 30 64" xfId="771" xr:uid="{00000000-0005-0000-0000-000009030000}"/>
    <cellStyle name="Normal 30 65" xfId="772" xr:uid="{00000000-0005-0000-0000-00000A030000}"/>
    <cellStyle name="Normal 30 66" xfId="773" xr:uid="{00000000-0005-0000-0000-00000B030000}"/>
    <cellStyle name="Normal 30 7" xfId="774" xr:uid="{00000000-0005-0000-0000-00000C030000}"/>
    <cellStyle name="Normal 30 8" xfId="775" xr:uid="{00000000-0005-0000-0000-00000D030000}"/>
    <cellStyle name="Normal 30 9" xfId="776" xr:uid="{00000000-0005-0000-0000-00000E030000}"/>
    <cellStyle name="Normal 31" xfId="777" xr:uid="{00000000-0005-0000-0000-00000F030000}"/>
    <cellStyle name="Normal 31 10" xfId="778" xr:uid="{00000000-0005-0000-0000-000010030000}"/>
    <cellStyle name="Normal 31 11" xfId="779" xr:uid="{00000000-0005-0000-0000-000011030000}"/>
    <cellStyle name="Normal 31 12" xfId="780" xr:uid="{00000000-0005-0000-0000-000012030000}"/>
    <cellStyle name="Normal 31 13" xfId="781" xr:uid="{00000000-0005-0000-0000-000013030000}"/>
    <cellStyle name="Normal 31 14" xfId="782" xr:uid="{00000000-0005-0000-0000-000014030000}"/>
    <cellStyle name="Normal 31 15" xfId="783" xr:uid="{00000000-0005-0000-0000-000015030000}"/>
    <cellStyle name="Normal 31 16" xfId="784" xr:uid="{00000000-0005-0000-0000-000016030000}"/>
    <cellStyle name="Normal 31 17" xfId="785" xr:uid="{00000000-0005-0000-0000-000017030000}"/>
    <cellStyle name="Normal 31 18" xfId="786" xr:uid="{00000000-0005-0000-0000-000018030000}"/>
    <cellStyle name="Normal 31 19" xfId="787" xr:uid="{00000000-0005-0000-0000-000019030000}"/>
    <cellStyle name="Normal 31 2" xfId="788" xr:uid="{00000000-0005-0000-0000-00001A030000}"/>
    <cellStyle name="Normal 31 2 10" xfId="789" xr:uid="{00000000-0005-0000-0000-00001B030000}"/>
    <cellStyle name="Normal 31 2 11" xfId="790" xr:uid="{00000000-0005-0000-0000-00001C030000}"/>
    <cellStyle name="Normal 31 2 12" xfId="791" xr:uid="{00000000-0005-0000-0000-00001D030000}"/>
    <cellStyle name="Normal 31 2 13" xfId="792" xr:uid="{00000000-0005-0000-0000-00001E030000}"/>
    <cellStyle name="Normal 31 2 14" xfId="793" xr:uid="{00000000-0005-0000-0000-00001F030000}"/>
    <cellStyle name="Normal 31 2 15" xfId="794" xr:uid="{00000000-0005-0000-0000-000020030000}"/>
    <cellStyle name="Normal 31 2 16" xfId="795" xr:uid="{00000000-0005-0000-0000-000021030000}"/>
    <cellStyle name="Normal 31 2 17" xfId="796" xr:uid="{00000000-0005-0000-0000-000022030000}"/>
    <cellStyle name="Normal 31 2 18" xfId="797" xr:uid="{00000000-0005-0000-0000-000023030000}"/>
    <cellStyle name="Normal 31 2 19" xfId="798" xr:uid="{00000000-0005-0000-0000-000024030000}"/>
    <cellStyle name="Normal 31 2 2" xfId="799" xr:uid="{00000000-0005-0000-0000-000025030000}"/>
    <cellStyle name="Normal 31 2 20" xfId="800" xr:uid="{00000000-0005-0000-0000-000026030000}"/>
    <cellStyle name="Normal 31 2 21" xfId="801" xr:uid="{00000000-0005-0000-0000-000027030000}"/>
    <cellStyle name="Normal 31 2 22" xfId="802" xr:uid="{00000000-0005-0000-0000-000028030000}"/>
    <cellStyle name="Normal 31 2 23" xfId="803" xr:uid="{00000000-0005-0000-0000-000029030000}"/>
    <cellStyle name="Normal 31 2 24" xfId="804" xr:uid="{00000000-0005-0000-0000-00002A030000}"/>
    <cellStyle name="Normal 31 2 25" xfId="805" xr:uid="{00000000-0005-0000-0000-00002B030000}"/>
    <cellStyle name="Normal 31 2 26" xfId="806" xr:uid="{00000000-0005-0000-0000-00002C030000}"/>
    <cellStyle name="Normal 31 2 27" xfId="807" xr:uid="{00000000-0005-0000-0000-00002D030000}"/>
    <cellStyle name="Normal 31 2 28" xfId="808" xr:uid="{00000000-0005-0000-0000-00002E030000}"/>
    <cellStyle name="Normal 31 2 29" xfId="809" xr:uid="{00000000-0005-0000-0000-00002F030000}"/>
    <cellStyle name="Normal 31 2 3" xfId="810" xr:uid="{00000000-0005-0000-0000-000030030000}"/>
    <cellStyle name="Normal 31 2 30" xfId="811" xr:uid="{00000000-0005-0000-0000-000031030000}"/>
    <cellStyle name="Normal 31 2 31" xfId="812" xr:uid="{00000000-0005-0000-0000-000032030000}"/>
    <cellStyle name="Normal 31 2 32" xfId="813" xr:uid="{00000000-0005-0000-0000-000033030000}"/>
    <cellStyle name="Normal 31 2 33" xfId="814" xr:uid="{00000000-0005-0000-0000-000034030000}"/>
    <cellStyle name="Normal 31 2 34" xfId="815" xr:uid="{00000000-0005-0000-0000-000035030000}"/>
    <cellStyle name="Normal 31 2 35" xfId="816" xr:uid="{00000000-0005-0000-0000-000036030000}"/>
    <cellStyle name="Normal 31 2 36" xfId="817" xr:uid="{00000000-0005-0000-0000-000037030000}"/>
    <cellStyle name="Normal 31 2 37" xfId="818" xr:uid="{00000000-0005-0000-0000-000038030000}"/>
    <cellStyle name="Normal 31 2 38" xfId="819" xr:uid="{00000000-0005-0000-0000-000039030000}"/>
    <cellStyle name="Normal 31 2 39" xfId="820" xr:uid="{00000000-0005-0000-0000-00003A030000}"/>
    <cellStyle name="Normal 31 2 4" xfId="821" xr:uid="{00000000-0005-0000-0000-00003B030000}"/>
    <cellStyle name="Normal 31 2 40" xfId="822" xr:uid="{00000000-0005-0000-0000-00003C030000}"/>
    <cellStyle name="Normal 31 2 41" xfId="823" xr:uid="{00000000-0005-0000-0000-00003D030000}"/>
    <cellStyle name="Normal 31 2 42" xfId="824" xr:uid="{00000000-0005-0000-0000-00003E030000}"/>
    <cellStyle name="Normal 31 2 43" xfId="825" xr:uid="{00000000-0005-0000-0000-00003F030000}"/>
    <cellStyle name="Normal 31 2 44" xfId="826" xr:uid="{00000000-0005-0000-0000-000040030000}"/>
    <cellStyle name="Normal 31 2 45" xfId="827" xr:uid="{00000000-0005-0000-0000-000041030000}"/>
    <cellStyle name="Normal 31 2 46" xfId="828" xr:uid="{00000000-0005-0000-0000-000042030000}"/>
    <cellStyle name="Normal 31 2 47" xfId="829" xr:uid="{00000000-0005-0000-0000-000043030000}"/>
    <cellStyle name="Normal 31 2 48" xfId="830" xr:uid="{00000000-0005-0000-0000-000044030000}"/>
    <cellStyle name="Normal 31 2 49" xfId="831" xr:uid="{00000000-0005-0000-0000-000045030000}"/>
    <cellStyle name="Normal 31 2 5" xfId="832" xr:uid="{00000000-0005-0000-0000-000046030000}"/>
    <cellStyle name="Normal 31 2 50" xfId="833" xr:uid="{00000000-0005-0000-0000-000047030000}"/>
    <cellStyle name="Normal 31 2 51" xfId="834" xr:uid="{00000000-0005-0000-0000-000048030000}"/>
    <cellStyle name="Normal 31 2 52" xfId="835" xr:uid="{00000000-0005-0000-0000-000049030000}"/>
    <cellStyle name="Normal 31 2 53" xfId="836" xr:uid="{00000000-0005-0000-0000-00004A030000}"/>
    <cellStyle name="Normal 31 2 54" xfId="837" xr:uid="{00000000-0005-0000-0000-00004B030000}"/>
    <cellStyle name="Normal 31 2 55" xfId="838" xr:uid="{00000000-0005-0000-0000-00004C030000}"/>
    <cellStyle name="Normal 31 2 56" xfId="839" xr:uid="{00000000-0005-0000-0000-00004D030000}"/>
    <cellStyle name="Normal 31 2 57" xfId="840" xr:uid="{00000000-0005-0000-0000-00004E030000}"/>
    <cellStyle name="Normal 31 2 58" xfId="841" xr:uid="{00000000-0005-0000-0000-00004F030000}"/>
    <cellStyle name="Normal 31 2 59" xfId="842" xr:uid="{00000000-0005-0000-0000-000050030000}"/>
    <cellStyle name="Normal 31 2 6" xfId="843" xr:uid="{00000000-0005-0000-0000-000051030000}"/>
    <cellStyle name="Normal 31 2 60" xfId="844" xr:uid="{00000000-0005-0000-0000-000052030000}"/>
    <cellStyle name="Normal 31 2 61" xfId="845" xr:uid="{00000000-0005-0000-0000-000053030000}"/>
    <cellStyle name="Normal 31 2 62" xfId="846" xr:uid="{00000000-0005-0000-0000-000054030000}"/>
    <cellStyle name="Normal 31 2 63" xfId="847" xr:uid="{00000000-0005-0000-0000-000055030000}"/>
    <cellStyle name="Normal 31 2 64" xfId="848" xr:uid="{00000000-0005-0000-0000-000056030000}"/>
    <cellStyle name="Normal 31 2 65" xfId="849" xr:uid="{00000000-0005-0000-0000-000057030000}"/>
    <cellStyle name="Normal 31 2 66" xfId="850" xr:uid="{00000000-0005-0000-0000-000058030000}"/>
    <cellStyle name="Normal 31 2 67" xfId="851" xr:uid="{00000000-0005-0000-0000-000059030000}"/>
    <cellStyle name="Normal 31 2 7" xfId="852" xr:uid="{00000000-0005-0000-0000-00005A030000}"/>
    <cellStyle name="Normal 31 2 8" xfId="853" xr:uid="{00000000-0005-0000-0000-00005B030000}"/>
    <cellStyle name="Normal 31 2 9" xfId="854" xr:uid="{00000000-0005-0000-0000-00005C030000}"/>
    <cellStyle name="Normal 31 20" xfId="855" xr:uid="{00000000-0005-0000-0000-00005D030000}"/>
    <cellStyle name="Normal 31 21" xfId="856" xr:uid="{00000000-0005-0000-0000-00005E030000}"/>
    <cellStyle name="Normal 31 22" xfId="857" xr:uid="{00000000-0005-0000-0000-00005F030000}"/>
    <cellStyle name="Normal 31 23" xfId="858" xr:uid="{00000000-0005-0000-0000-000060030000}"/>
    <cellStyle name="Normal 31 24" xfId="859" xr:uid="{00000000-0005-0000-0000-000061030000}"/>
    <cellStyle name="Normal 31 25" xfId="860" xr:uid="{00000000-0005-0000-0000-000062030000}"/>
    <cellStyle name="Normal 31 26" xfId="861" xr:uid="{00000000-0005-0000-0000-000063030000}"/>
    <cellStyle name="Normal 31 27" xfId="862" xr:uid="{00000000-0005-0000-0000-000064030000}"/>
    <cellStyle name="Normal 31 28" xfId="863" xr:uid="{00000000-0005-0000-0000-000065030000}"/>
    <cellStyle name="Normal 31 29" xfId="864" xr:uid="{00000000-0005-0000-0000-000066030000}"/>
    <cellStyle name="Normal 31 3" xfId="865" xr:uid="{00000000-0005-0000-0000-000067030000}"/>
    <cellStyle name="Normal 31 30" xfId="866" xr:uid="{00000000-0005-0000-0000-000068030000}"/>
    <cellStyle name="Normal 31 31" xfId="867" xr:uid="{00000000-0005-0000-0000-000069030000}"/>
    <cellStyle name="Normal 31 32" xfId="868" xr:uid="{00000000-0005-0000-0000-00006A030000}"/>
    <cellStyle name="Normal 31 33" xfId="869" xr:uid="{00000000-0005-0000-0000-00006B030000}"/>
    <cellStyle name="Normal 31 34" xfId="870" xr:uid="{00000000-0005-0000-0000-00006C030000}"/>
    <cellStyle name="Normal 31 35" xfId="871" xr:uid="{00000000-0005-0000-0000-00006D030000}"/>
    <cellStyle name="Normal 31 36" xfId="872" xr:uid="{00000000-0005-0000-0000-00006E030000}"/>
    <cellStyle name="Normal 31 37" xfId="873" xr:uid="{00000000-0005-0000-0000-00006F030000}"/>
    <cellStyle name="Normal 31 38" xfId="874" xr:uid="{00000000-0005-0000-0000-000070030000}"/>
    <cellStyle name="Normal 31 39" xfId="875" xr:uid="{00000000-0005-0000-0000-000071030000}"/>
    <cellStyle name="Normal 31 4" xfId="876" xr:uid="{00000000-0005-0000-0000-000072030000}"/>
    <cellStyle name="Normal 31 40" xfId="877" xr:uid="{00000000-0005-0000-0000-000073030000}"/>
    <cellStyle name="Normal 31 41" xfId="878" xr:uid="{00000000-0005-0000-0000-000074030000}"/>
    <cellStyle name="Normal 31 42" xfId="879" xr:uid="{00000000-0005-0000-0000-000075030000}"/>
    <cellStyle name="Normal 31 43" xfId="880" xr:uid="{00000000-0005-0000-0000-000076030000}"/>
    <cellStyle name="Normal 31 44" xfId="881" xr:uid="{00000000-0005-0000-0000-000077030000}"/>
    <cellStyle name="Normal 31 45" xfId="882" xr:uid="{00000000-0005-0000-0000-000078030000}"/>
    <cellStyle name="Normal 31 46" xfId="883" xr:uid="{00000000-0005-0000-0000-000079030000}"/>
    <cellStyle name="Normal 31 47" xfId="884" xr:uid="{00000000-0005-0000-0000-00007A030000}"/>
    <cellStyle name="Normal 31 48" xfId="885" xr:uid="{00000000-0005-0000-0000-00007B030000}"/>
    <cellStyle name="Normal 31 49" xfId="886" xr:uid="{00000000-0005-0000-0000-00007C030000}"/>
    <cellStyle name="Normal 31 5" xfId="887" xr:uid="{00000000-0005-0000-0000-00007D030000}"/>
    <cellStyle name="Normal 31 50" xfId="888" xr:uid="{00000000-0005-0000-0000-00007E030000}"/>
    <cellStyle name="Normal 31 51" xfId="889" xr:uid="{00000000-0005-0000-0000-00007F030000}"/>
    <cellStyle name="Normal 31 52" xfId="890" xr:uid="{00000000-0005-0000-0000-000080030000}"/>
    <cellStyle name="Normal 31 53" xfId="891" xr:uid="{00000000-0005-0000-0000-000081030000}"/>
    <cellStyle name="Normal 31 54" xfId="892" xr:uid="{00000000-0005-0000-0000-000082030000}"/>
    <cellStyle name="Normal 31 55" xfId="893" xr:uid="{00000000-0005-0000-0000-000083030000}"/>
    <cellStyle name="Normal 31 56" xfId="894" xr:uid="{00000000-0005-0000-0000-000084030000}"/>
    <cellStyle name="Normal 31 57" xfId="895" xr:uid="{00000000-0005-0000-0000-000085030000}"/>
    <cellStyle name="Normal 31 58" xfId="896" xr:uid="{00000000-0005-0000-0000-000086030000}"/>
    <cellStyle name="Normal 31 59" xfId="897" xr:uid="{00000000-0005-0000-0000-000087030000}"/>
    <cellStyle name="Normal 31 6" xfId="898" xr:uid="{00000000-0005-0000-0000-000088030000}"/>
    <cellStyle name="Normal 31 60" xfId="899" xr:uid="{00000000-0005-0000-0000-000089030000}"/>
    <cellStyle name="Normal 31 61" xfId="900" xr:uid="{00000000-0005-0000-0000-00008A030000}"/>
    <cellStyle name="Normal 31 62" xfId="901" xr:uid="{00000000-0005-0000-0000-00008B030000}"/>
    <cellStyle name="Normal 31 63" xfId="902" xr:uid="{00000000-0005-0000-0000-00008C030000}"/>
    <cellStyle name="Normal 31 64" xfId="903" xr:uid="{00000000-0005-0000-0000-00008D030000}"/>
    <cellStyle name="Normal 31 65" xfId="904" xr:uid="{00000000-0005-0000-0000-00008E030000}"/>
    <cellStyle name="Normal 31 66" xfId="905" xr:uid="{00000000-0005-0000-0000-00008F030000}"/>
    <cellStyle name="Normal 31 67" xfId="906" xr:uid="{00000000-0005-0000-0000-000090030000}"/>
    <cellStyle name="Normal 31 7" xfId="907" xr:uid="{00000000-0005-0000-0000-000091030000}"/>
    <cellStyle name="Normal 31 8" xfId="908" xr:uid="{00000000-0005-0000-0000-000092030000}"/>
    <cellStyle name="Normal 31 9" xfId="909" xr:uid="{00000000-0005-0000-0000-000093030000}"/>
    <cellStyle name="Normal 32" xfId="910" xr:uid="{00000000-0005-0000-0000-000094030000}"/>
    <cellStyle name="Normal 33" xfId="911" xr:uid="{00000000-0005-0000-0000-000095030000}"/>
    <cellStyle name="Normal 33 10" xfId="912" xr:uid="{00000000-0005-0000-0000-000096030000}"/>
    <cellStyle name="Normal 33 11" xfId="913" xr:uid="{00000000-0005-0000-0000-000097030000}"/>
    <cellStyle name="Normal 33 12" xfId="914" xr:uid="{00000000-0005-0000-0000-000098030000}"/>
    <cellStyle name="Normal 33 13" xfId="915" xr:uid="{00000000-0005-0000-0000-000099030000}"/>
    <cellStyle name="Normal 33 14" xfId="916" xr:uid="{00000000-0005-0000-0000-00009A030000}"/>
    <cellStyle name="Normal 33 15" xfId="917" xr:uid="{00000000-0005-0000-0000-00009B030000}"/>
    <cellStyle name="Normal 33 16" xfId="918" xr:uid="{00000000-0005-0000-0000-00009C030000}"/>
    <cellStyle name="Normal 33 17" xfId="919" xr:uid="{00000000-0005-0000-0000-00009D030000}"/>
    <cellStyle name="Normal 33 18" xfId="920" xr:uid="{00000000-0005-0000-0000-00009E030000}"/>
    <cellStyle name="Normal 33 19" xfId="921" xr:uid="{00000000-0005-0000-0000-00009F030000}"/>
    <cellStyle name="Normal 33 2" xfId="922" xr:uid="{00000000-0005-0000-0000-0000A0030000}"/>
    <cellStyle name="Normal 33 20" xfId="923" xr:uid="{00000000-0005-0000-0000-0000A1030000}"/>
    <cellStyle name="Normal 33 21" xfId="924" xr:uid="{00000000-0005-0000-0000-0000A2030000}"/>
    <cellStyle name="Normal 33 22" xfId="925" xr:uid="{00000000-0005-0000-0000-0000A3030000}"/>
    <cellStyle name="Normal 33 23" xfId="926" xr:uid="{00000000-0005-0000-0000-0000A4030000}"/>
    <cellStyle name="Normal 33 24" xfId="927" xr:uid="{00000000-0005-0000-0000-0000A5030000}"/>
    <cellStyle name="Normal 33 25" xfId="928" xr:uid="{00000000-0005-0000-0000-0000A6030000}"/>
    <cellStyle name="Normal 33 26" xfId="929" xr:uid="{00000000-0005-0000-0000-0000A7030000}"/>
    <cellStyle name="Normal 33 27" xfId="930" xr:uid="{00000000-0005-0000-0000-0000A8030000}"/>
    <cellStyle name="Normal 33 28" xfId="931" xr:uid="{00000000-0005-0000-0000-0000A9030000}"/>
    <cellStyle name="Normal 33 29" xfId="932" xr:uid="{00000000-0005-0000-0000-0000AA030000}"/>
    <cellStyle name="Normal 33 3" xfId="933" xr:uid="{00000000-0005-0000-0000-0000AB030000}"/>
    <cellStyle name="Normal 33 30" xfId="934" xr:uid="{00000000-0005-0000-0000-0000AC030000}"/>
    <cellStyle name="Normal 33 31" xfId="935" xr:uid="{00000000-0005-0000-0000-0000AD030000}"/>
    <cellStyle name="Normal 33 32" xfId="936" xr:uid="{00000000-0005-0000-0000-0000AE030000}"/>
    <cellStyle name="Normal 33 33" xfId="937" xr:uid="{00000000-0005-0000-0000-0000AF030000}"/>
    <cellStyle name="Normal 33 34" xfId="938" xr:uid="{00000000-0005-0000-0000-0000B0030000}"/>
    <cellStyle name="Normal 33 35" xfId="939" xr:uid="{00000000-0005-0000-0000-0000B1030000}"/>
    <cellStyle name="Normal 33 36" xfId="940" xr:uid="{00000000-0005-0000-0000-0000B2030000}"/>
    <cellStyle name="Normal 33 37" xfId="941" xr:uid="{00000000-0005-0000-0000-0000B3030000}"/>
    <cellStyle name="Normal 33 38" xfId="942" xr:uid="{00000000-0005-0000-0000-0000B4030000}"/>
    <cellStyle name="Normal 33 39" xfId="943" xr:uid="{00000000-0005-0000-0000-0000B5030000}"/>
    <cellStyle name="Normal 33 4" xfId="944" xr:uid="{00000000-0005-0000-0000-0000B6030000}"/>
    <cellStyle name="Normal 33 40" xfId="945" xr:uid="{00000000-0005-0000-0000-0000B7030000}"/>
    <cellStyle name="Normal 33 41" xfId="946" xr:uid="{00000000-0005-0000-0000-0000B8030000}"/>
    <cellStyle name="Normal 33 42" xfId="947" xr:uid="{00000000-0005-0000-0000-0000B9030000}"/>
    <cellStyle name="Normal 33 43" xfId="948" xr:uid="{00000000-0005-0000-0000-0000BA030000}"/>
    <cellStyle name="Normal 33 44" xfId="949" xr:uid="{00000000-0005-0000-0000-0000BB030000}"/>
    <cellStyle name="Normal 33 45" xfId="950" xr:uid="{00000000-0005-0000-0000-0000BC030000}"/>
    <cellStyle name="Normal 33 46" xfId="951" xr:uid="{00000000-0005-0000-0000-0000BD030000}"/>
    <cellStyle name="Normal 33 47" xfId="952" xr:uid="{00000000-0005-0000-0000-0000BE030000}"/>
    <cellStyle name="Normal 33 48" xfId="953" xr:uid="{00000000-0005-0000-0000-0000BF030000}"/>
    <cellStyle name="Normal 33 49" xfId="954" xr:uid="{00000000-0005-0000-0000-0000C0030000}"/>
    <cellStyle name="Normal 33 5" xfId="955" xr:uid="{00000000-0005-0000-0000-0000C1030000}"/>
    <cellStyle name="Normal 33 50" xfId="956" xr:uid="{00000000-0005-0000-0000-0000C2030000}"/>
    <cellStyle name="Normal 33 51" xfId="957" xr:uid="{00000000-0005-0000-0000-0000C3030000}"/>
    <cellStyle name="Normal 33 52" xfId="958" xr:uid="{00000000-0005-0000-0000-0000C4030000}"/>
    <cellStyle name="Normal 33 53" xfId="959" xr:uid="{00000000-0005-0000-0000-0000C5030000}"/>
    <cellStyle name="Normal 33 54" xfId="960" xr:uid="{00000000-0005-0000-0000-0000C6030000}"/>
    <cellStyle name="Normal 33 55" xfId="961" xr:uid="{00000000-0005-0000-0000-0000C7030000}"/>
    <cellStyle name="Normal 33 56" xfId="962" xr:uid="{00000000-0005-0000-0000-0000C8030000}"/>
    <cellStyle name="Normal 33 57" xfId="963" xr:uid="{00000000-0005-0000-0000-0000C9030000}"/>
    <cellStyle name="Normal 33 58" xfId="964" xr:uid="{00000000-0005-0000-0000-0000CA030000}"/>
    <cellStyle name="Normal 33 59" xfId="965" xr:uid="{00000000-0005-0000-0000-0000CB030000}"/>
    <cellStyle name="Normal 33 6" xfId="966" xr:uid="{00000000-0005-0000-0000-0000CC030000}"/>
    <cellStyle name="Normal 33 60" xfId="967" xr:uid="{00000000-0005-0000-0000-0000CD030000}"/>
    <cellStyle name="Normal 33 61" xfId="968" xr:uid="{00000000-0005-0000-0000-0000CE030000}"/>
    <cellStyle name="Normal 33 62" xfId="969" xr:uid="{00000000-0005-0000-0000-0000CF030000}"/>
    <cellStyle name="Normal 33 63" xfId="970" xr:uid="{00000000-0005-0000-0000-0000D0030000}"/>
    <cellStyle name="Normal 33 64" xfId="971" xr:uid="{00000000-0005-0000-0000-0000D1030000}"/>
    <cellStyle name="Normal 33 65" xfId="972" xr:uid="{00000000-0005-0000-0000-0000D2030000}"/>
    <cellStyle name="Normal 33 66" xfId="973" xr:uid="{00000000-0005-0000-0000-0000D3030000}"/>
    <cellStyle name="Normal 33 67" xfId="974" xr:uid="{00000000-0005-0000-0000-0000D4030000}"/>
    <cellStyle name="Normal 33 7" xfId="975" xr:uid="{00000000-0005-0000-0000-0000D5030000}"/>
    <cellStyle name="Normal 33 8" xfId="976" xr:uid="{00000000-0005-0000-0000-0000D6030000}"/>
    <cellStyle name="Normal 33 9" xfId="977" xr:uid="{00000000-0005-0000-0000-0000D7030000}"/>
    <cellStyle name="Normal 34" xfId="978" xr:uid="{00000000-0005-0000-0000-0000D8030000}"/>
    <cellStyle name="Normal 34 10" xfId="979" xr:uid="{00000000-0005-0000-0000-0000D9030000}"/>
    <cellStyle name="Normal 34 11" xfId="980" xr:uid="{00000000-0005-0000-0000-0000DA030000}"/>
    <cellStyle name="Normal 34 12" xfId="981" xr:uid="{00000000-0005-0000-0000-0000DB030000}"/>
    <cellStyle name="Normal 34 13" xfId="982" xr:uid="{00000000-0005-0000-0000-0000DC030000}"/>
    <cellStyle name="Normal 34 14" xfId="983" xr:uid="{00000000-0005-0000-0000-0000DD030000}"/>
    <cellStyle name="Normal 34 15" xfId="984" xr:uid="{00000000-0005-0000-0000-0000DE030000}"/>
    <cellStyle name="Normal 34 16" xfId="985" xr:uid="{00000000-0005-0000-0000-0000DF030000}"/>
    <cellStyle name="Normal 34 17" xfId="986" xr:uid="{00000000-0005-0000-0000-0000E0030000}"/>
    <cellStyle name="Normal 34 18" xfId="987" xr:uid="{00000000-0005-0000-0000-0000E1030000}"/>
    <cellStyle name="Normal 34 19" xfId="988" xr:uid="{00000000-0005-0000-0000-0000E2030000}"/>
    <cellStyle name="Normal 34 2" xfId="989" xr:uid="{00000000-0005-0000-0000-0000E3030000}"/>
    <cellStyle name="Normal 34 20" xfId="990" xr:uid="{00000000-0005-0000-0000-0000E4030000}"/>
    <cellStyle name="Normal 34 21" xfId="991" xr:uid="{00000000-0005-0000-0000-0000E5030000}"/>
    <cellStyle name="Normal 34 22" xfId="992" xr:uid="{00000000-0005-0000-0000-0000E6030000}"/>
    <cellStyle name="Normal 34 23" xfId="993" xr:uid="{00000000-0005-0000-0000-0000E7030000}"/>
    <cellStyle name="Normal 34 24" xfId="994" xr:uid="{00000000-0005-0000-0000-0000E8030000}"/>
    <cellStyle name="Normal 34 25" xfId="995" xr:uid="{00000000-0005-0000-0000-0000E9030000}"/>
    <cellStyle name="Normal 34 26" xfId="996" xr:uid="{00000000-0005-0000-0000-0000EA030000}"/>
    <cellStyle name="Normal 34 27" xfId="997" xr:uid="{00000000-0005-0000-0000-0000EB030000}"/>
    <cellStyle name="Normal 34 28" xfId="998" xr:uid="{00000000-0005-0000-0000-0000EC030000}"/>
    <cellStyle name="Normal 34 29" xfId="999" xr:uid="{00000000-0005-0000-0000-0000ED030000}"/>
    <cellStyle name="Normal 34 3" xfId="1000" xr:uid="{00000000-0005-0000-0000-0000EE030000}"/>
    <cellStyle name="Normal 34 30" xfId="1001" xr:uid="{00000000-0005-0000-0000-0000EF030000}"/>
    <cellStyle name="Normal 34 31" xfId="1002" xr:uid="{00000000-0005-0000-0000-0000F0030000}"/>
    <cellStyle name="Normal 34 32" xfId="1003" xr:uid="{00000000-0005-0000-0000-0000F1030000}"/>
    <cellStyle name="Normal 34 33" xfId="1004" xr:uid="{00000000-0005-0000-0000-0000F2030000}"/>
    <cellStyle name="Normal 34 34" xfId="1005" xr:uid="{00000000-0005-0000-0000-0000F3030000}"/>
    <cellStyle name="Normal 34 35" xfId="1006" xr:uid="{00000000-0005-0000-0000-0000F4030000}"/>
    <cellStyle name="Normal 34 36" xfId="1007" xr:uid="{00000000-0005-0000-0000-0000F5030000}"/>
    <cellStyle name="Normal 34 37" xfId="1008" xr:uid="{00000000-0005-0000-0000-0000F6030000}"/>
    <cellStyle name="Normal 34 38" xfId="1009" xr:uid="{00000000-0005-0000-0000-0000F7030000}"/>
    <cellStyle name="Normal 34 39" xfId="1010" xr:uid="{00000000-0005-0000-0000-0000F8030000}"/>
    <cellStyle name="Normal 34 4" xfId="1011" xr:uid="{00000000-0005-0000-0000-0000F9030000}"/>
    <cellStyle name="Normal 34 40" xfId="1012" xr:uid="{00000000-0005-0000-0000-0000FA030000}"/>
    <cellStyle name="Normal 34 41" xfId="1013" xr:uid="{00000000-0005-0000-0000-0000FB030000}"/>
    <cellStyle name="Normal 34 42" xfId="1014" xr:uid="{00000000-0005-0000-0000-0000FC030000}"/>
    <cellStyle name="Normal 34 43" xfId="1015" xr:uid="{00000000-0005-0000-0000-0000FD030000}"/>
    <cellStyle name="Normal 34 44" xfId="1016" xr:uid="{00000000-0005-0000-0000-0000FE030000}"/>
    <cellStyle name="Normal 34 45" xfId="1017" xr:uid="{00000000-0005-0000-0000-0000FF030000}"/>
    <cellStyle name="Normal 34 46" xfId="1018" xr:uid="{00000000-0005-0000-0000-000000040000}"/>
    <cellStyle name="Normal 34 47" xfId="1019" xr:uid="{00000000-0005-0000-0000-000001040000}"/>
    <cellStyle name="Normal 34 48" xfId="1020" xr:uid="{00000000-0005-0000-0000-000002040000}"/>
    <cellStyle name="Normal 34 49" xfId="1021" xr:uid="{00000000-0005-0000-0000-000003040000}"/>
    <cellStyle name="Normal 34 5" xfId="1022" xr:uid="{00000000-0005-0000-0000-000004040000}"/>
    <cellStyle name="Normal 34 50" xfId="1023" xr:uid="{00000000-0005-0000-0000-000005040000}"/>
    <cellStyle name="Normal 34 51" xfId="1024" xr:uid="{00000000-0005-0000-0000-000006040000}"/>
    <cellStyle name="Normal 34 52" xfId="1025" xr:uid="{00000000-0005-0000-0000-000007040000}"/>
    <cellStyle name="Normal 34 53" xfId="1026" xr:uid="{00000000-0005-0000-0000-000008040000}"/>
    <cellStyle name="Normal 34 54" xfId="1027" xr:uid="{00000000-0005-0000-0000-000009040000}"/>
    <cellStyle name="Normal 34 55" xfId="1028" xr:uid="{00000000-0005-0000-0000-00000A040000}"/>
    <cellStyle name="Normal 34 56" xfId="1029" xr:uid="{00000000-0005-0000-0000-00000B040000}"/>
    <cellStyle name="Normal 34 57" xfId="1030" xr:uid="{00000000-0005-0000-0000-00000C040000}"/>
    <cellStyle name="Normal 34 58" xfId="1031" xr:uid="{00000000-0005-0000-0000-00000D040000}"/>
    <cellStyle name="Normal 34 59" xfId="1032" xr:uid="{00000000-0005-0000-0000-00000E040000}"/>
    <cellStyle name="Normal 34 6" xfId="1033" xr:uid="{00000000-0005-0000-0000-00000F040000}"/>
    <cellStyle name="Normal 34 60" xfId="1034" xr:uid="{00000000-0005-0000-0000-000010040000}"/>
    <cellStyle name="Normal 34 61" xfId="1035" xr:uid="{00000000-0005-0000-0000-000011040000}"/>
    <cellStyle name="Normal 34 62" xfId="1036" xr:uid="{00000000-0005-0000-0000-000012040000}"/>
    <cellStyle name="Normal 34 63" xfId="1037" xr:uid="{00000000-0005-0000-0000-000013040000}"/>
    <cellStyle name="Normal 34 64" xfId="1038" xr:uid="{00000000-0005-0000-0000-000014040000}"/>
    <cellStyle name="Normal 34 65" xfId="1039" xr:uid="{00000000-0005-0000-0000-000015040000}"/>
    <cellStyle name="Normal 34 66" xfId="1040" xr:uid="{00000000-0005-0000-0000-000016040000}"/>
    <cellStyle name="Normal 34 7" xfId="1041" xr:uid="{00000000-0005-0000-0000-000017040000}"/>
    <cellStyle name="Normal 34 8" xfId="1042" xr:uid="{00000000-0005-0000-0000-000018040000}"/>
    <cellStyle name="Normal 34 9" xfId="1043" xr:uid="{00000000-0005-0000-0000-000019040000}"/>
    <cellStyle name="Normal 35" xfId="1044" xr:uid="{00000000-0005-0000-0000-00001A040000}"/>
    <cellStyle name="Normal 35 10" xfId="1045" xr:uid="{00000000-0005-0000-0000-00001B040000}"/>
    <cellStyle name="Normal 35 11" xfId="1046" xr:uid="{00000000-0005-0000-0000-00001C040000}"/>
    <cellStyle name="Normal 35 12" xfId="1047" xr:uid="{00000000-0005-0000-0000-00001D040000}"/>
    <cellStyle name="Normal 35 13" xfId="1048" xr:uid="{00000000-0005-0000-0000-00001E040000}"/>
    <cellStyle name="Normal 35 14" xfId="1049" xr:uid="{00000000-0005-0000-0000-00001F040000}"/>
    <cellStyle name="Normal 35 15" xfId="1050" xr:uid="{00000000-0005-0000-0000-000020040000}"/>
    <cellStyle name="Normal 35 16" xfId="1051" xr:uid="{00000000-0005-0000-0000-000021040000}"/>
    <cellStyle name="Normal 35 17" xfId="1052" xr:uid="{00000000-0005-0000-0000-000022040000}"/>
    <cellStyle name="Normal 35 18" xfId="1053" xr:uid="{00000000-0005-0000-0000-000023040000}"/>
    <cellStyle name="Normal 35 19" xfId="1054" xr:uid="{00000000-0005-0000-0000-000024040000}"/>
    <cellStyle name="Normal 35 2" xfId="1055" xr:uid="{00000000-0005-0000-0000-000025040000}"/>
    <cellStyle name="Normal 35 20" xfId="1056" xr:uid="{00000000-0005-0000-0000-000026040000}"/>
    <cellStyle name="Normal 35 21" xfId="1057" xr:uid="{00000000-0005-0000-0000-000027040000}"/>
    <cellStyle name="Normal 35 22" xfId="1058" xr:uid="{00000000-0005-0000-0000-000028040000}"/>
    <cellStyle name="Normal 35 23" xfId="1059" xr:uid="{00000000-0005-0000-0000-000029040000}"/>
    <cellStyle name="Normal 35 24" xfId="1060" xr:uid="{00000000-0005-0000-0000-00002A040000}"/>
    <cellStyle name="Normal 35 25" xfId="1061" xr:uid="{00000000-0005-0000-0000-00002B040000}"/>
    <cellStyle name="Normal 35 26" xfId="1062" xr:uid="{00000000-0005-0000-0000-00002C040000}"/>
    <cellStyle name="Normal 35 27" xfId="1063" xr:uid="{00000000-0005-0000-0000-00002D040000}"/>
    <cellStyle name="Normal 35 28" xfId="1064" xr:uid="{00000000-0005-0000-0000-00002E040000}"/>
    <cellStyle name="Normal 35 29" xfId="1065" xr:uid="{00000000-0005-0000-0000-00002F040000}"/>
    <cellStyle name="Normal 35 3" xfId="1066" xr:uid="{00000000-0005-0000-0000-000030040000}"/>
    <cellStyle name="Normal 35 30" xfId="1067" xr:uid="{00000000-0005-0000-0000-000031040000}"/>
    <cellStyle name="Normal 35 31" xfId="1068" xr:uid="{00000000-0005-0000-0000-000032040000}"/>
    <cellStyle name="Normal 35 32" xfId="1069" xr:uid="{00000000-0005-0000-0000-000033040000}"/>
    <cellStyle name="Normal 35 33" xfId="1070" xr:uid="{00000000-0005-0000-0000-000034040000}"/>
    <cellStyle name="Normal 35 34" xfId="1071" xr:uid="{00000000-0005-0000-0000-000035040000}"/>
    <cellStyle name="Normal 35 35" xfId="1072" xr:uid="{00000000-0005-0000-0000-000036040000}"/>
    <cellStyle name="Normal 35 36" xfId="1073" xr:uid="{00000000-0005-0000-0000-000037040000}"/>
    <cellStyle name="Normal 35 37" xfId="1074" xr:uid="{00000000-0005-0000-0000-000038040000}"/>
    <cellStyle name="Normal 35 38" xfId="1075" xr:uid="{00000000-0005-0000-0000-000039040000}"/>
    <cellStyle name="Normal 35 39" xfId="1076" xr:uid="{00000000-0005-0000-0000-00003A040000}"/>
    <cellStyle name="Normal 35 4" xfId="1077" xr:uid="{00000000-0005-0000-0000-00003B040000}"/>
    <cellStyle name="Normal 35 40" xfId="1078" xr:uid="{00000000-0005-0000-0000-00003C040000}"/>
    <cellStyle name="Normal 35 41" xfId="1079" xr:uid="{00000000-0005-0000-0000-00003D040000}"/>
    <cellStyle name="Normal 35 42" xfId="1080" xr:uid="{00000000-0005-0000-0000-00003E040000}"/>
    <cellStyle name="Normal 35 43" xfId="1081" xr:uid="{00000000-0005-0000-0000-00003F040000}"/>
    <cellStyle name="Normal 35 44" xfId="1082" xr:uid="{00000000-0005-0000-0000-000040040000}"/>
    <cellStyle name="Normal 35 45" xfId="1083" xr:uid="{00000000-0005-0000-0000-000041040000}"/>
    <cellStyle name="Normal 35 46" xfId="1084" xr:uid="{00000000-0005-0000-0000-000042040000}"/>
    <cellStyle name="Normal 35 47" xfId="1085" xr:uid="{00000000-0005-0000-0000-000043040000}"/>
    <cellStyle name="Normal 35 48" xfId="1086" xr:uid="{00000000-0005-0000-0000-000044040000}"/>
    <cellStyle name="Normal 35 49" xfId="1087" xr:uid="{00000000-0005-0000-0000-000045040000}"/>
    <cellStyle name="Normal 35 5" xfId="1088" xr:uid="{00000000-0005-0000-0000-000046040000}"/>
    <cellStyle name="Normal 35 50" xfId="1089" xr:uid="{00000000-0005-0000-0000-000047040000}"/>
    <cellStyle name="Normal 35 51" xfId="1090" xr:uid="{00000000-0005-0000-0000-000048040000}"/>
    <cellStyle name="Normal 35 52" xfId="1091" xr:uid="{00000000-0005-0000-0000-000049040000}"/>
    <cellStyle name="Normal 35 53" xfId="1092" xr:uid="{00000000-0005-0000-0000-00004A040000}"/>
    <cellStyle name="Normal 35 54" xfId="1093" xr:uid="{00000000-0005-0000-0000-00004B040000}"/>
    <cellStyle name="Normal 35 55" xfId="1094" xr:uid="{00000000-0005-0000-0000-00004C040000}"/>
    <cellStyle name="Normal 35 56" xfId="1095" xr:uid="{00000000-0005-0000-0000-00004D040000}"/>
    <cellStyle name="Normal 35 57" xfId="1096" xr:uid="{00000000-0005-0000-0000-00004E040000}"/>
    <cellStyle name="Normal 35 58" xfId="1097" xr:uid="{00000000-0005-0000-0000-00004F040000}"/>
    <cellStyle name="Normal 35 59" xfId="1098" xr:uid="{00000000-0005-0000-0000-000050040000}"/>
    <cellStyle name="Normal 35 6" xfId="1099" xr:uid="{00000000-0005-0000-0000-000051040000}"/>
    <cellStyle name="Normal 35 60" xfId="1100" xr:uid="{00000000-0005-0000-0000-000052040000}"/>
    <cellStyle name="Normal 35 61" xfId="1101" xr:uid="{00000000-0005-0000-0000-000053040000}"/>
    <cellStyle name="Normal 35 62" xfId="1102" xr:uid="{00000000-0005-0000-0000-000054040000}"/>
    <cellStyle name="Normal 35 63" xfId="1103" xr:uid="{00000000-0005-0000-0000-000055040000}"/>
    <cellStyle name="Normal 35 64" xfId="1104" xr:uid="{00000000-0005-0000-0000-000056040000}"/>
    <cellStyle name="Normal 35 65" xfId="1105" xr:uid="{00000000-0005-0000-0000-000057040000}"/>
    <cellStyle name="Normal 35 66" xfId="1106" xr:uid="{00000000-0005-0000-0000-000058040000}"/>
    <cellStyle name="Normal 35 67" xfId="1107" xr:uid="{00000000-0005-0000-0000-000059040000}"/>
    <cellStyle name="Normal 35 7" xfId="1108" xr:uid="{00000000-0005-0000-0000-00005A040000}"/>
    <cellStyle name="Normal 35 8" xfId="1109" xr:uid="{00000000-0005-0000-0000-00005B040000}"/>
    <cellStyle name="Normal 35 9" xfId="1110" xr:uid="{00000000-0005-0000-0000-00005C040000}"/>
    <cellStyle name="Normal 37" xfId="1111" xr:uid="{00000000-0005-0000-0000-00005D040000}"/>
    <cellStyle name="Normal 37 10" xfId="1112" xr:uid="{00000000-0005-0000-0000-00005E040000}"/>
    <cellStyle name="Normal 37 11" xfId="1113" xr:uid="{00000000-0005-0000-0000-00005F040000}"/>
    <cellStyle name="Normal 37 12" xfId="1114" xr:uid="{00000000-0005-0000-0000-000060040000}"/>
    <cellStyle name="Normal 37 13" xfId="1115" xr:uid="{00000000-0005-0000-0000-000061040000}"/>
    <cellStyle name="Normal 37 14" xfId="1116" xr:uid="{00000000-0005-0000-0000-000062040000}"/>
    <cellStyle name="Normal 37 15" xfId="1117" xr:uid="{00000000-0005-0000-0000-000063040000}"/>
    <cellStyle name="Normal 37 16" xfId="1118" xr:uid="{00000000-0005-0000-0000-000064040000}"/>
    <cellStyle name="Normal 37 17" xfId="1119" xr:uid="{00000000-0005-0000-0000-000065040000}"/>
    <cellStyle name="Normal 37 18" xfId="1120" xr:uid="{00000000-0005-0000-0000-000066040000}"/>
    <cellStyle name="Normal 37 19" xfId="1121" xr:uid="{00000000-0005-0000-0000-000067040000}"/>
    <cellStyle name="Normal 37 2" xfId="1122" xr:uid="{00000000-0005-0000-0000-000068040000}"/>
    <cellStyle name="Normal 37 20" xfId="1123" xr:uid="{00000000-0005-0000-0000-000069040000}"/>
    <cellStyle name="Normal 37 21" xfId="1124" xr:uid="{00000000-0005-0000-0000-00006A040000}"/>
    <cellStyle name="Normal 37 22" xfId="1125" xr:uid="{00000000-0005-0000-0000-00006B040000}"/>
    <cellStyle name="Normal 37 23" xfId="1126" xr:uid="{00000000-0005-0000-0000-00006C040000}"/>
    <cellStyle name="Normal 37 24" xfId="1127" xr:uid="{00000000-0005-0000-0000-00006D040000}"/>
    <cellStyle name="Normal 37 25" xfId="1128" xr:uid="{00000000-0005-0000-0000-00006E040000}"/>
    <cellStyle name="Normal 37 26" xfId="1129" xr:uid="{00000000-0005-0000-0000-00006F040000}"/>
    <cellStyle name="Normal 37 27" xfId="1130" xr:uid="{00000000-0005-0000-0000-000070040000}"/>
    <cellStyle name="Normal 37 28" xfId="1131" xr:uid="{00000000-0005-0000-0000-000071040000}"/>
    <cellStyle name="Normal 37 29" xfId="1132" xr:uid="{00000000-0005-0000-0000-000072040000}"/>
    <cellStyle name="Normal 37 3" xfId="1133" xr:uid="{00000000-0005-0000-0000-000073040000}"/>
    <cellStyle name="Normal 37 30" xfId="1134" xr:uid="{00000000-0005-0000-0000-000074040000}"/>
    <cellStyle name="Normal 37 31" xfId="1135" xr:uid="{00000000-0005-0000-0000-000075040000}"/>
    <cellStyle name="Normal 37 32" xfId="1136" xr:uid="{00000000-0005-0000-0000-000076040000}"/>
    <cellStyle name="Normal 37 33" xfId="1137" xr:uid="{00000000-0005-0000-0000-000077040000}"/>
    <cellStyle name="Normal 37 34" xfId="1138" xr:uid="{00000000-0005-0000-0000-000078040000}"/>
    <cellStyle name="Normal 37 35" xfId="1139" xr:uid="{00000000-0005-0000-0000-000079040000}"/>
    <cellStyle name="Normal 37 36" xfId="1140" xr:uid="{00000000-0005-0000-0000-00007A040000}"/>
    <cellStyle name="Normal 37 37" xfId="1141" xr:uid="{00000000-0005-0000-0000-00007B040000}"/>
    <cellStyle name="Normal 37 38" xfId="1142" xr:uid="{00000000-0005-0000-0000-00007C040000}"/>
    <cellStyle name="Normal 37 39" xfId="1143" xr:uid="{00000000-0005-0000-0000-00007D040000}"/>
    <cellStyle name="Normal 37 4" xfId="1144" xr:uid="{00000000-0005-0000-0000-00007E040000}"/>
    <cellStyle name="Normal 37 40" xfId="1145" xr:uid="{00000000-0005-0000-0000-00007F040000}"/>
    <cellStyle name="Normal 37 41" xfId="1146" xr:uid="{00000000-0005-0000-0000-000080040000}"/>
    <cellStyle name="Normal 37 42" xfId="1147" xr:uid="{00000000-0005-0000-0000-000081040000}"/>
    <cellStyle name="Normal 37 43" xfId="1148" xr:uid="{00000000-0005-0000-0000-000082040000}"/>
    <cellStyle name="Normal 37 44" xfId="1149" xr:uid="{00000000-0005-0000-0000-000083040000}"/>
    <cellStyle name="Normal 37 45" xfId="1150" xr:uid="{00000000-0005-0000-0000-000084040000}"/>
    <cellStyle name="Normal 37 46" xfId="1151" xr:uid="{00000000-0005-0000-0000-000085040000}"/>
    <cellStyle name="Normal 37 47" xfId="1152" xr:uid="{00000000-0005-0000-0000-000086040000}"/>
    <cellStyle name="Normal 37 48" xfId="1153" xr:uid="{00000000-0005-0000-0000-000087040000}"/>
    <cellStyle name="Normal 37 49" xfId="1154" xr:uid="{00000000-0005-0000-0000-000088040000}"/>
    <cellStyle name="Normal 37 5" xfId="1155" xr:uid="{00000000-0005-0000-0000-000089040000}"/>
    <cellStyle name="Normal 37 50" xfId="1156" xr:uid="{00000000-0005-0000-0000-00008A040000}"/>
    <cellStyle name="Normal 37 51" xfId="1157" xr:uid="{00000000-0005-0000-0000-00008B040000}"/>
    <cellStyle name="Normal 37 52" xfId="1158" xr:uid="{00000000-0005-0000-0000-00008C040000}"/>
    <cellStyle name="Normal 37 53" xfId="1159" xr:uid="{00000000-0005-0000-0000-00008D040000}"/>
    <cellStyle name="Normal 37 54" xfId="1160" xr:uid="{00000000-0005-0000-0000-00008E040000}"/>
    <cellStyle name="Normal 37 55" xfId="1161" xr:uid="{00000000-0005-0000-0000-00008F040000}"/>
    <cellStyle name="Normal 37 56" xfId="1162" xr:uid="{00000000-0005-0000-0000-000090040000}"/>
    <cellStyle name="Normal 37 57" xfId="1163" xr:uid="{00000000-0005-0000-0000-000091040000}"/>
    <cellStyle name="Normal 37 58" xfId="1164" xr:uid="{00000000-0005-0000-0000-000092040000}"/>
    <cellStyle name="Normal 37 59" xfId="1165" xr:uid="{00000000-0005-0000-0000-000093040000}"/>
    <cellStyle name="Normal 37 6" xfId="1166" xr:uid="{00000000-0005-0000-0000-000094040000}"/>
    <cellStyle name="Normal 37 60" xfId="1167" xr:uid="{00000000-0005-0000-0000-000095040000}"/>
    <cellStyle name="Normal 37 61" xfId="1168" xr:uid="{00000000-0005-0000-0000-000096040000}"/>
    <cellStyle name="Normal 37 62" xfId="1169" xr:uid="{00000000-0005-0000-0000-000097040000}"/>
    <cellStyle name="Normal 37 63" xfId="1170" xr:uid="{00000000-0005-0000-0000-000098040000}"/>
    <cellStyle name="Normal 37 64" xfId="1171" xr:uid="{00000000-0005-0000-0000-000099040000}"/>
    <cellStyle name="Normal 37 65" xfId="1172" xr:uid="{00000000-0005-0000-0000-00009A040000}"/>
    <cellStyle name="Normal 37 66" xfId="1173" xr:uid="{00000000-0005-0000-0000-00009B040000}"/>
    <cellStyle name="Normal 37 67" xfId="1174" xr:uid="{00000000-0005-0000-0000-00009C040000}"/>
    <cellStyle name="Normal 37 7" xfId="1175" xr:uid="{00000000-0005-0000-0000-00009D040000}"/>
    <cellStyle name="Normal 37 8" xfId="1176" xr:uid="{00000000-0005-0000-0000-00009E040000}"/>
    <cellStyle name="Normal 37 9" xfId="1177" xr:uid="{00000000-0005-0000-0000-00009F040000}"/>
    <cellStyle name="Normal 38" xfId="1178" xr:uid="{00000000-0005-0000-0000-0000A0040000}"/>
    <cellStyle name="Normal 38 10" xfId="1179" xr:uid="{00000000-0005-0000-0000-0000A1040000}"/>
    <cellStyle name="Normal 38 11" xfId="1180" xr:uid="{00000000-0005-0000-0000-0000A2040000}"/>
    <cellStyle name="Normal 38 12" xfId="1181" xr:uid="{00000000-0005-0000-0000-0000A3040000}"/>
    <cellStyle name="Normal 38 13" xfId="1182" xr:uid="{00000000-0005-0000-0000-0000A4040000}"/>
    <cellStyle name="Normal 38 14" xfId="1183" xr:uid="{00000000-0005-0000-0000-0000A5040000}"/>
    <cellStyle name="Normal 38 15" xfId="1184" xr:uid="{00000000-0005-0000-0000-0000A6040000}"/>
    <cellStyle name="Normal 38 16" xfId="1185" xr:uid="{00000000-0005-0000-0000-0000A7040000}"/>
    <cellStyle name="Normal 38 17" xfId="1186" xr:uid="{00000000-0005-0000-0000-0000A8040000}"/>
    <cellStyle name="Normal 38 18" xfId="1187" xr:uid="{00000000-0005-0000-0000-0000A9040000}"/>
    <cellStyle name="Normal 38 19" xfId="1188" xr:uid="{00000000-0005-0000-0000-0000AA040000}"/>
    <cellStyle name="Normal 38 2" xfId="1189" xr:uid="{00000000-0005-0000-0000-0000AB040000}"/>
    <cellStyle name="Normal 38 20" xfId="1190" xr:uid="{00000000-0005-0000-0000-0000AC040000}"/>
    <cellStyle name="Normal 38 21" xfId="1191" xr:uid="{00000000-0005-0000-0000-0000AD040000}"/>
    <cellStyle name="Normal 38 22" xfId="1192" xr:uid="{00000000-0005-0000-0000-0000AE040000}"/>
    <cellStyle name="Normal 38 23" xfId="1193" xr:uid="{00000000-0005-0000-0000-0000AF040000}"/>
    <cellStyle name="Normal 38 24" xfId="1194" xr:uid="{00000000-0005-0000-0000-0000B0040000}"/>
    <cellStyle name="Normal 38 25" xfId="1195" xr:uid="{00000000-0005-0000-0000-0000B1040000}"/>
    <cellStyle name="Normal 38 26" xfId="1196" xr:uid="{00000000-0005-0000-0000-0000B2040000}"/>
    <cellStyle name="Normal 38 27" xfId="1197" xr:uid="{00000000-0005-0000-0000-0000B3040000}"/>
    <cellStyle name="Normal 38 28" xfId="1198" xr:uid="{00000000-0005-0000-0000-0000B4040000}"/>
    <cellStyle name="Normal 38 3" xfId="1199" xr:uid="{00000000-0005-0000-0000-0000B5040000}"/>
    <cellStyle name="Normal 38 4" xfId="1200" xr:uid="{00000000-0005-0000-0000-0000B6040000}"/>
    <cellStyle name="Normal 38 5" xfId="1201" xr:uid="{00000000-0005-0000-0000-0000B7040000}"/>
    <cellStyle name="Normal 38 6" xfId="1202" xr:uid="{00000000-0005-0000-0000-0000B8040000}"/>
    <cellStyle name="Normal 38 7" xfId="1203" xr:uid="{00000000-0005-0000-0000-0000B9040000}"/>
    <cellStyle name="Normal 38 8" xfId="1204" xr:uid="{00000000-0005-0000-0000-0000BA040000}"/>
    <cellStyle name="Normal 38 9" xfId="1205" xr:uid="{00000000-0005-0000-0000-0000BB040000}"/>
    <cellStyle name="Normal 39" xfId="1206" xr:uid="{00000000-0005-0000-0000-0000BC040000}"/>
    <cellStyle name="Normal 39 10" xfId="1207" xr:uid="{00000000-0005-0000-0000-0000BD040000}"/>
    <cellStyle name="Normal 39 11" xfId="1208" xr:uid="{00000000-0005-0000-0000-0000BE040000}"/>
    <cellStyle name="Normal 39 12" xfId="1209" xr:uid="{00000000-0005-0000-0000-0000BF040000}"/>
    <cellStyle name="Normal 39 13" xfId="1210" xr:uid="{00000000-0005-0000-0000-0000C0040000}"/>
    <cellStyle name="Normal 39 14" xfId="1211" xr:uid="{00000000-0005-0000-0000-0000C1040000}"/>
    <cellStyle name="Normal 39 15" xfId="1212" xr:uid="{00000000-0005-0000-0000-0000C2040000}"/>
    <cellStyle name="Normal 39 16" xfId="1213" xr:uid="{00000000-0005-0000-0000-0000C3040000}"/>
    <cellStyle name="Normal 39 17" xfId="1214" xr:uid="{00000000-0005-0000-0000-0000C4040000}"/>
    <cellStyle name="Normal 39 18" xfId="1215" xr:uid="{00000000-0005-0000-0000-0000C5040000}"/>
    <cellStyle name="Normal 39 19" xfId="1216" xr:uid="{00000000-0005-0000-0000-0000C6040000}"/>
    <cellStyle name="Normal 39 2" xfId="1217" xr:uid="{00000000-0005-0000-0000-0000C7040000}"/>
    <cellStyle name="Normal 39 20" xfId="1218" xr:uid="{00000000-0005-0000-0000-0000C8040000}"/>
    <cellStyle name="Normal 39 21" xfId="1219" xr:uid="{00000000-0005-0000-0000-0000C9040000}"/>
    <cellStyle name="Normal 39 22" xfId="1220" xr:uid="{00000000-0005-0000-0000-0000CA040000}"/>
    <cellStyle name="Normal 39 23" xfId="1221" xr:uid="{00000000-0005-0000-0000-0000CB040000}"/>
    <cellStyle name="Normal 39 24" xfId="1222" xr:uid="{00000000-0005-0000-0000-0000CC040000}"/>
    <cellStyle name="Normal 39 25" xfId="1223" xr:uid="{00000000-0005-0000-0000-0000CD040000}"/>
    <cellStyle name="Normal 39 26" xfId="1224" xr:uid="{00000000-0005-0000-0000-0000CE040000}"/>
    <cellStyle name="Normal 39 27" xfId="1225" xr:uid="{00000000-0005-0000-0000-0000CF040000}"/>
    <cellStyle name="Normal 39 28" xfId="1226" xr:uid="{00000000-0005-0000-0000-0000D0040000}"/>
    <cellStyle name="Normal 39 29" xfId="1227" xr:uid="{00000000-0005-0000-0000-0000D1040000}"/>
    <cellStyle name="Normal 39 3" xfId="1228" xr:uid="{00000000-0005-0000-0000-0000D2040000}"/>
    <cellStyle name="Normal 39 30" xfId="1229" xr:uid="{00000000-0005-0000-0000-0000D3040000}"/>
    <cellStyle name="Normal 39 31" xfId="1230" xr:uid="{00000000-0005-0000-0000-0000D4040000}"/>
    <cellStyle name="Normal 39 32" xfId="1231" xr:uid="{00000000-0005-0000-0000-0000D5040000}"/>
    <cellStyle name="Normal 39 33" xfId="1232" xr:uid="{00000000-0005-0000-0000-0000D6040000}"/>
    <cellStyle name="Normal 39 34" xfId="1233" xr:uid="{00000000-0005-0000-0000-0000D7040000}"/>
    <cellStyle name="Normal 39 35" xfId="1234" xr:uid="{00000000-0005-0000-0000-0000D8040000}"/>
    <cellStyle name="Normal 39 36" xfId="1235" xr:uid="{00000000-0005-0000-0000-0000D9040000}"/>
    <cellStyle name="Normal 39 37" xfId="1236" xr:uid="{00000000-0005-0000-0000-0000DA040000}"/>
    <cellStyle name="Normal 39 38" xfId="1237" xr:uid="{00000000-0005-0000-0000-0000DB040000}"/>
    <cellStyle name="Normal 39 39" xfId="1238" xr:uid="{00000000-0005-0000-0000-0000DC040000}"/>
    <cellStyle name="Normal 39 4" xfId="1239" xr:uid="{00000000-0005-0000-0000-0000DD040000}"/>
    <cellStyle name="Normal 39 40" xfId="1240" xr:uid="{00000000-0005-0000-0000-0000DE040000}"/>
    <cellStyle name="Normal 39 41" xfId="1241" xr:uid="{00000000-0005-0000-0000-0000DF040000}"/>
    <cellStyle name="Normal 39 42" xfId="1242" xr:uid="{00000000-0005-0000-0000-0000E0040000}"/>
    <cellStyle name="Normal 39 43" xfId="1243" xr:uid="{00000000-0005-0000-0000-0000E1040000}"/>
    <cellStyle name="Normal 39 44" xfId="1244" xr:uid="{00000000-0005-0000-0000-0000E2040000}"/>
    <cellStyle name="Normal 39 45" xfId="1245" xr:uid="{00000000-0005-0000-0000-0000E3040000}"/>
    <cellStyle name="Normal 39 46" xfId="1246" xr:uid="{00000000-0005-0000-0000-0000E4040000}"/>
    <cellStyle name="Normal 39 47" xfId="1247" xr:uid="{00000000-0005-0000-0000-0000E5040000}"/>
    <cellStyle name="Normal 39 48" xfId="1248" xr:uid="{00000000-0005-0000-0000-0000E6040000}"/>
    <cellStyle name="Normal 39 49" xfId="1249" xr:uid="{00000000-0005-0000-0000-0000E7040000}"/>
    <cellStyle name="Normal 39 5" xfId="1250" xr:uid="{00000000-0005-0000-0000-0000E8040000}"/>
    <cellStyle name="Normal 39 50" xfId="1251" xr:uid="{00000000-0005-0000-0000-0000E9040000}"/>
    <cellStyle name="Normal 39 51" xfId="1252" xr:uid="{00000000-0005-0000-0000-0000EA040000}"/>
    <cellStyle name="Normal 39 52" xfId="1253" xr:uid="{00000000-0005-0000-0000-0000EB040000}"/>
    <cellStyle name="Normal 39 53" xfId="1254" xr:uid="{00000000-0005-0000-0000-0000EC040000}"/>
    <cellStyle name="Normal 39 54" xfId="1255" xr:uid="{00000000-0005-0000-0000-0000ED040000}"/>
    <cellStyle name="Normal 39 55" xfId="1256" xr:uid="{00000000-0005-0000-0000-0000EE040000}"/>
    <cellStyle name="Normal 39 56" xfId="1257" xr:uid="{00000000-0005-0000-0000-0000EF040000}"/>
    <cellStyle name="Normal 39 57" xfId="1258" xr:uid="{00000000-0005-0000-0000-0000F0040000}"/>
    <cellStyle name="Normal 39 58" xfId="1259" xr:uid="{00000000-0005-0000-0000-0000F1040000}"/>
    <cellStyle name="Normal 39 59" xfId="1260" xr:uid="{00000000-0005-0000-0000-0000F2040000}"/>
    <cellStyle name="Normal 39 6" xfId="1261" xr:uid="{00000000-0005-0000-0000-0000F3040000}"/>
    <cellStyle name="Normal 39 60" xfId="1262" xr:uid="{00000000-0005-0000-0000-0000F4040000}"/>
    <cellStyle name="Normal 39 61" xfId="1263" xr:uid="{00000000-0005-0000-0000-0000F5040000}"/>
    <cellStyle name="Normal 39 62" xfId="1264" xr:uid="{00000000-0005-0000-0000-0000F6040000}"/>
    <cellStyle name="Normal 39 63" xfId="1265" xr:uid="{00000000-0005-0000-0000-0000F7040000}"/>
    <cellStyle name="Normal 39 64" xfId="1266" xr:uid="{00000000-0005-0000-0000-0000F8040000}"/>
    <cellStyle name="Normal 39 65" xfId="1267" xr:uid="{00000000-0005-0000-0000-0000F9040000}"/>
    <cellStyle name="Normal 39 66" xfId="1268" xr:uid="{00000000-0005-0000-0000-0000FA040000}"/>
    <cellStyle name="Normal 39 67" xfId="1269" xr:uid="{00000000-0005-0000-0000-0000FB040000}"/>
    <cellStyle name="Normal 39 7" xfId="1270" xr:uid="{00000000-0005-0000-0000-0000FC040000}"/>
    <cellStyle name="Normal 39 8" xfId="1271" xr:uid="{00000000-0005-0000-0000-0000FD040000}"/>
    <cellStyle name="Normal 39 9" xfId="1272" xr:uid="{00000000-0005-0000-0000-0000FE040000}"/>
    <cellStyle name="Normal 4" xfId="1273" xr:uid="{00000000-0005-0000-0000-0000FF040000}"/>
    <cellStyle name="Normal 41" xfId="1274" xr:uid="{00000000-0005-0000-0000-000000050000}"/>
    <cellStyle name="Normal 41 10" xfId="1275" xr:uid="{00000000-0005-0000-0000-000001050000}"/>
    <cellStyle name="Normal 41 11" xfId="1276" xr:uid="{00000000-0005-0000-0000-000002050000}"/>
    <cellStyle name="Normal 41 12" xfId="1277" xr:uid="{00000000-0005-0000-0000-000003050000}"/>
    <cellStyle name="Normal 41 13" xfId="1278" xr:uid="{00000000-0005-0000-0000-000004050000}"/>
    <cellStyle name="Normal 41 14" xfId="1279" xr:uid="{00000000-0005-0000-0000-000005050000}"/>
    <cellStyle name="Normal 41 15" xfId="1280" xr:uid="{00000000-0005-0000-0000-000006050000}"/>
    <cellStyle name="Normal 41 16" xfId="1281" xr:uid="{00000000-0005-0000-0000-000007050000}"/>
    <cellStyle name="Normal 41 17" xfId="1282" xr:uid="{00000000-0005-0000-0000-000008050000}"/>
    <cellStyle name="Normal 41 18" xfId="1283" xr:uid="{00000000-0005-0000-0000-000009050000}"/>
    <cellStyle name="Normal 41 19" xfId="1284" xr:uid="{00000000-0005-0000-0000-00000A050000}"/>
    <cellStyle name="Normal 41 2" xfId="1285" xr:uid="{00000000-0005-0000-0000-00000B050000}"/>
    <cellStyle name="Normal 41 20" xfId="1286" xr:uid="{00000000-0005-0000-0000-00000C050000}"/>
    <cellStyle name="Normal 41 21" xfId="1287" xr:uid="{00000000-0005-0000-0000-00000D050000}"/>
    <cellStyle name="Normal 41 22" xfId="1288" xr:uid="{00000000-0005-0000-0000-00000E050000}"/>
    <cellStyle name="Normal 41 23" xfId="1289" xr:uid="{00000000-0005-0000-0000-00000F050000}"/>
    <cellStyle name="Normal 41 24" xfId="1290" xr:uid="{00000000-0005-0000-0000-000010050000}"/>
    <cellStyle name="Normal 41 25" xfId="1291" xr:uid="{00000000-0005-0000-0000-000011050000}"/>
    <cellStyle name="Normal 41 26" xfId="1292" xr:uid="{00000000-0005-0000-0000-000012050000}"/>
    <cellStyle name="Normal 41 27" xfId="1293" xr:uid="{00000000-0005-0000-0000-000013050000}"/>
    <cellStyle name="Normal 41 28" xfId="1294" xr:uid="{00000000-0005-0000-0000-000014050000}"/>
    <cellStyle name="Normal 41 29" xfId="1295" xr:uid="{00000000-0005-0000-0000-000015050000}"/>
    <cellStyle name="Normal 41 3" xfId="1296" xr:uid="{00000000-0005-0000-0000-000016050000}"/>
    <cellStyle name="Normal 41 30" xfId="1297" xr:uid="{00000000-0005-0000-0000-000017050000}"/>
    <cellStyle name="Normal 41 31" xfId="1298" xr:uid="{00000000-0005-0000-0000-000018050000}"/>
    <cellStyle name="Normal 41 32" xfId="1299" xr:uid="{00000000-0005-0000-0000-000019050000}"/>
    <cellStyle name="Normal 41 33" xfId="1300" xr:uid="{00000000-0005-0000-0000-00001A050000}"/>
    <cellStyle name="Normal 41 34" xfId="1301" xr:uid="{00000000-0005-0000-0000-00001B050000}"/>
    <cellStyle name="Normal 41 35" xfId="1302" xr:uid="{00000000-0005-0000-0000-00001C050000}"/>
    <cellStyle name="Normal 41 36" xfId="1303" xr:uid="{00000000-0005-0000-0000-00001D050000}"/>
    <cellStyle name="Normal 41 37" xfId="1304" xr:uid="{00000000-0005-0000-0000-00001E050000}"/>
    <cellStyle name="Normal 41 38" xfId="1305" xr:uid="{00000000-0005-0000-0000-00001F050000}"/>
    <cellStyle name="Normal 41 39" xfId="1306" xr:uid="{00000000-0005-0000-0000-000020050000}"/>
    <cellStyle name="Normal 41 4" xfId="1307" xr:uid="{00000000-0005-0000-0000-000021050000}"/>
    <cellStyle name="Normal 41 40" xfId="1308" xr:uid="{00000000-0005-0000-0000-000022050000}"/>
    <cellStyle name="Normal 41 41" xfId="1309" xr:uid="{00000000-0005-0000-0000-000023050000}"/>
    <cellStyle name="Normal 41 42" xfId="1310" xr:uid="{00000000-0005-0000-0000-000024050000}"/>
    <cellStyle name="Normal 41 43" xfId="1311" xr:uid="{00000000-0005-0000-0000-000025050000}"/>
    <cellStyle name="Normal 41 44" xfId="1312" xr:uid="{00000000-0005-0000-0000-000026050000}"/>
    <cellStyle name="Normal 41 45" xfId="1313" xr:uid="{00000000-0005-0000-0000-000027050000}"/>
    <cellStyle name="Normal 41 46" xfId="1314" xr:uid="{00000000-0005-0000-0000-000028050000}"/>
    <cellStyle name="Normal 41 47" xfId="1315" xr:uid="{00000000-0005-0000-0000-000029050000}"/>
    <cellStyle name="Normal 41 48" xfId="1316" xr:uid="{00000000-0005-0000-0000-00002A050000}"/>
    <cellStyle name="Normal 41 49" xfId="1317" xr:uid="{00000000-0005-0000-0000-00002B050000}"/>
    <cellStyle name="Normal 41 5" xfId="1318" xr:uid="{00000000-0005-0000-0000-00002C050000}"/>
    <cellStyle name="Normal 41 50" xfId="1319" xr:uid="{00000000-0005-0000-0000-00002D050000}"/>
    <cellStyle name="Normal 41 51" xfId="1320" xr:uid="{00000000-0005-0000-0000-00002E050000}"/>
    <cellStyle name="Normal 41 52" xfId="1321" xr:uid="{00000000-0005-0000-0000-00002F050000}"/>
    <cellStyle name="Normal 41 53" xfId="1322" xr:uid="{00000000-0005-0000-0000-000030050000}"/>
    <cellStyle name="Normal 41 54" xfId="1323" xr:uid="{00000000-0005-0000-0000-000031050000}"/>
    <cellStyle name="Normal 41 55" xfId="1324" xr:uid="{00000000-0005-0000-0000-000032050000}"/>
    <cellStyle name="Normal 41 56" xfId="1325" xr:uid="{00000000-0005-0000-0000-000033050000}"/>
    <cellStyle name="Normal 41 57" xfId="1326" xr:uid="{00000000-0005-0000-0000-000034050000}"/>
    <cellStyle name="Normal 41 58" xfId="1327" xr:uid="{00000000-0005-0000-0000-000035050000}"/>
    <cellStyle name="Normal 41 59" xfId="1328" xr:uid="{00000000-0005-0000-0000-000036050000}"/>
    <cellStyle name="Normal 41 6" xfId="1329" xr:uid="{00000000-0005-0000-0000-000037050000}"/>
    <cellStyle name="Normal 41 60" xfId="1330" xr:uid="{00000000-0005-0000-0000-000038050000}"/>
    <cellStyle name="Normal 41 61" xfId="1331" xr:uid="{00000000-0005-0000-0000-000039050000}"/>
    <cellStyle name="Normal 41 62" xfId="1332" xr:uid="{00000000-0005-0000-0000-00003A050000}"/>
    <cellStyle name="Normal 41 63" xfId="1333" xr:uid="{00000000-0005-0000-0000-00003B050000}"/>
    <cellStyle name="Normal 41 64" xfId="1334" xr:uid="{00000000-0005-0000-0000-00003C050000}"/>
    <cellStyle name="Normal 41 65" xfId="1335" xr:uid="{00000000-0005-0000-0000-00003D050000}"/>
    <cellStyle name="Normal 41 66" xfId="1336" xr:uid="{00000000-0005-0000-0000-00003E050000}"/>
    <cellStyle name="Normal 41 67" xfId="1337" xr:uid="{00000000-0005-0000-0000-00003F050000}"/>
    <cellStyle name="Normal 41 7" xfId="1338" xr:uid="{00000000-0005-0000-0000-000040050000}"/>
    <cellStyle name="Normal 41 8" xfId="1339" xr:uid="{00000000-0005-0000-0000-000041050000}"/>
    <cellStyle name="Normal 41 9" xfId="1340" xr:uid="{00000000-0005-0000-0000-000042050000}"/>
    <cellStyle name="Normal 43" xfId="1341" xr:uid="{00000000-0005-0000-0000-000043050000}"/>
    <cellStyle name="Normal 43 10" xfId="1342" xr:uid="{00000000-0005-0000-0000-000044050000}"/>
    <cellStyle name="Normal 43 11" xfId="1343" xr:uid="{00000000-0005-0000-0000-000045050000}"/>
    <cellStyle name="Normal 43 12" xfId="1344" xr:uid="{00000000-0005-0000-0000-000046050000}"/>
    <cellStyle name="Normal 43 13" xfId="1345" xr:uid="{00000000-0005-0000-0000-000047050000}"/>
    <cellStyle name="Normal 43 14" xfId="1346" xr:uid="{00000000-0005-0000-0000-000048050000}"/>
    <cellStyle name="Normal 43 15" xfId="1347" xr:uid="{00000000-0005-0000-0000-000049050000}"/>
    <cellStyle name="Normal 43 16" xfId="1348" xr:uid="{00000000-0005-0000-0000-00004A050000}"/>
    <cellStyle name="Normal 43 17" xfId="1349" xr:uid="{00000000-0005-0000-0000-00004B050000}"/>
    <cellStyle name="Normal 43 18" xfId="1350" xr:uid="{00000000-0005-0000-0000-00004C050000}"/>
    <cellStyle name="Normal 43 19" xfId="1351" xr:uid="{00000000-0005-0000-0000-00004D050000}"/>
    <cellStyle name="Normal 43 2" xfId="1352" xr:uid="{00000000-0005-0000-0000-00004E050000}"/>
    <cellStyle name="Normal 43 20" xfId="1353" xr:uid="{00000000-0005-0000-0000-00004F050000}"/>
    <cellStyle name="Normal 43 21" xfId="1354" xr:uid="{00000000-0005-0000-0000-000050050000}"/>
    <cellStyle name="Normal 43 22" xfId="1355" xr:uid="{00000000-0005-0000-0000-000051050000}"/>
    <cellStyle name="Normal 43 23" xfId="1356" xr:uid="{00000000-0005-0000-0000-000052050000}"/>
    <cellStyle name="Normal 43 24" xfId="1357" xr:uid="{00000000-0005-0000-0000-000053050000}"/>
    <cellStyle name="Normal 43 25" xfId="1358" xr:uid="{00000000-0005-0000-0000-000054050000}"/>
    <cellStyle name="Normal 43 26" xfId="1359" xr:uid="{00000000-0005-0000-0000-000055050000}"/>
    <cellStyle name="Normal 43 27" xfId="1360" xr:uid="{00000000-0005-0000-0000-000056050000}"/>
    <cellStyle name="Normal 43 28" xfId="1361" xr:uid="{00000000-0005-0000-0000-000057050000}"/>
    <cellStyle name="Normal 43 29" xfId="1362" xr:uid="{00000000-0005-0000-0000-000058050000}"/>
    <cellStyle name="Normal 43 3" xfId="1363" xr:uid="{00000000-0005-0000-0000-000059050000}"/>
    <cellStyle name="Normal 43 30" xfId="1364" xr:uid="{00000000-0005-0000-0000-00005A050000}"/>
    <cellStyle name="Normal 43 31" xfId="1365" xr:uid="{00000000-0005-0000-0000-00005B050000}"/>
    <cellStyle name="Normal 43 32" xfId="1366" xr:uid="{00000000-0005-0000-0000-00005C050000}"/>
    <cellStyle name="Normal 43 33" xfId="1367" xr:uid="{00000000-0005-0000-0000-00005D050000}"/>
    <cellStyle name="Normal 43 34" xfId="1368" xr:uid="{00000000-0005-0000-0000-00005E050000}"/>
    <cellStyle name="Normal 43 35" xfId="1369" xr:uid="{00000000-0005-0000-0000-00005F050000}"/>
    <cellStyle name="Normal 43 36" xfId="1370" xr:uid="{00000000-0005-0000-0000-000060050000}"/>
    <cellStyle name="Normal 43 37" xfId="1371" xr:uid="{00000000-0005-0000-0000-000061050000}"/>
    <cellStyle name="Normal 43 38" xfId="1372" xr:uid="{00000000-0005-0000-0000-000062050000}"/>
    <cellStyle name="Normal 43 39" xfId="1373" xr:uid="{00000000-0005-0000-0000-000063050000}"/>
    <cellStyle name="Normal 43 4" xfId="1374" xr:uid="{00000000-0005-0000-0000-000064050000}"/>
    <cellStyle name="Normal 43 40" xfId="1375" xr:uid="{00000000-0005-0000-0000-000065050000}"/>
    <cellStyle name="Normal 43 41" xfId="1376" xr:uid="{00000000-0005-0000-0000-000066050000}"/>
    <cellStyle name="Normal 43 42" xfId="1377" xr:uid="{00000000-0005-0000-0000-000067050000}"/>
    <cellStyle name="Normal 43 43" xfId="1378" xr:uid="{00000000-0005-0000-0000-000068050000}"/>
    <cellStyle name="Normal 43 44" xfId="1379" xr:uid="{00000000-0005-0000-0000-000069050000}"/>
    <cellStyle name="Normal 43 45" xfId="1380" xr:uid="{00000000-0005-0000-0000-00006A050000}"/>
    <cellStyle name="Normal 43 46" xfId="1381" xr:uid="{00000000-0005-0000-0000-00006B050000}"/>
    <cellStyle name="Normal 43 47" xfId="1382" xr:uid="{00000000-0005-0000-0000-00006C050000}"/>
    <cellStyle name="Normal 43 48" xfId="1383" xr:uid="{00000000-0005-0000-0000-00006D050000}"/>
    <cellStyle name="Normal 43 49" xfId="1384" xr:uid="{00000000-0005-0000-0000-00006E050000}"/>
    <cellStyle name="Normal 43 5" xfId="1385" xr:uid="{00000000-0005-0000-0000-00006F050000}"/>
    <cellStyle name="Normal 43 50" xfId="1386" xr:uid="{00000000-0005-0000-0000-000070050000}"/>
    <cellStyle name="Normal 43 51" xfId="1387" xr:uid="{00000000-0005-0000-0000-000071050000}"/>
    <cellStyle name="Normal 43 52" xfId="1388" xr:uid="{00000000-0005-0000-0000-000072050000}"/>
    <cellStyle name="Normal 43 53" xfId="1389" xr:uid="{00000000-0005-0000-0000-000073050000}"/>
    <cellStyle name="Normal 43 54" xfId="1390" xr:uid="{00000000-0005-0000-0000-000074050000}"/>
    <cellStyle name="Normal 43 55" xfId="1391" xr:uid="{00000000-0005-0000-0000-000075050000}"/>
    <cellStyle name="Normal 43 56" xfId="1392" xr:uid="{00000000-0005-0000-0000-000076050000}"/>
    <cellStyle name="Normal 43 57" xfId="1393" xr:uid="{00000000-0005-0000-0000-000077050000}"/>
    <cellStyle name="Normal 43 58" xfId="1394" xr:uid="{00000000-0005-0000-0000-000078050000}"/>
    <cellStyle name="Normal 43 59" xfId="1395" xr:uid="{00000000-0005-0000-0000-000079050000}"/>
    <cellStyle name="Normal 43 6" xfId="1396" xr:uid="{00000000-0005-0000-0000-00007A050000}"/>
    <cellStyle name="Normal 43 60" xfId="1397" xr:uid="{00000000-0005-0000-0000-00007B050000}"/>
    <cellStyle name="Normal 43 61" xfId="1398" xr:uid="{00000000-0005-0000-0000-00007C050000}"/>
    <cellStyle name="Normal 43 62" xfId="1399" xr:uid="{00000000-0005-0000-0000-00007D050000}"/>
    <cellStyle name="Normal 43 63" xfId="1400" xr:uid="{00000000-0005-0000-0000-00007E050000}"/>
    <cellStyle name="Normal 43 64" xfId="1401" xr:uid="{00000000-0005-0000-0000-00007F050000}"/>
    <cellStyle name="Normal 43 65" xfId="1402" xr:uid="{00000000-0005-0000-0000-000080050000}"/>
    <cellStyle name="Normal 43 66" xfId="1403" xr:uid="{00000000-0005-0000-0000-000081050000}"/>
    <cellStyle name="Normal 43 67" xfId="1404" xr:uid="{00000000-0005-0000-0000-000082050000}"/>
    <cellStyle name="Normal 43 7" xfId="1405" xr:uid="{00000000-0005-0000-0000-000083050000}"/>
    <cellStyle name="Normal 43 8" xfId="1406" xr:uid="{00000000-0005-0000-0000-000084050000}"/>
    <cellStyle name="Normal 43 9" xfId="1407" xr:uid="{00000000-0005-0000-0000-000085050000}"/>
    <cellStyle name="Normal 45" xfId="1408" xr:uid="{00000000-0005-0000-0000-000086050000}"/>
    <cellStyle name="Normal 45 10" xfId="1409" xr:uid="{00000000-0005-0000-0000-000087050000}"/>
    <cellStyle name="Normal 45 11" xfId="1410" xr:uid="{00000000-0005-0000-0000-000088050000}"/>
    <cellStyle name="Normal 45 12" xfId="1411" xr:uid="{00000000-0005-0000-0000-000089050000}"/>
    <cellStyle name="Normal 45 13" xfId="1412" xr:uid="{00000000-0005-0000-0000-00008A050000}"/>
    <cellStyle name="Normal 45 14" xfId="1413" xr:uid="{00000000-0005-0000-0000-00008B050000}"/>
    <cellStyle name="Normal 45 15" xfId="1414" xr:uid="{00000000-0005-0000-0000-00008C050000}"/>
    <cellStyle name="Normal 45 16" xfId="1415" xr:uid="{00000000-0005-0000-0000-00008D050000}"/>
    <cellStyle name="Normal 45 17" xfId="1416" xr:uid="{00000000-0005-0000-0000-00008E050000}"/>
    <cellStyle name="Normal 45 18" xfId="1417" xr:uid="{00000000-0005-0000-0000-00008F050000}"/>
    <cellStyle name="Normal 45 19" xfId="1418" xr:uid="{00000000-0005-0000-0000-000090050000}"/>
    <cellStyle name="Normal 45 2" xfId="1419" xr:uid="{00000000-0005-0000-0000-000091050000}"/>
    <cellStyle name="Normal 45 20" xfId="1420" xr:uid="{00000000-0005-0000-0000-000092050000}"/>
    <cellStyle name="Normal 45 21" xfId="1421" xr:uid="{00000000-0005-0000-0000-000093050000}"/>
    <cellStyle name="Normal 45 22" xfId="1422" xr:uid="{00000000-0005-0000-0000-000094050000}"/>
    <cellStyle name="Normal 45 23" xfId="1423" xr:uid="{00000000-0005-0000-0000-000095050000}"/>
    <cellStyle name="Normal 45 24" xfId="1424" xr:uid="{00000000-0005-0000-0000-000096050000}"/>
    <cellStyle name="Normal 45 25" xfId="1425" xr:uid="{00000000-0005-0000-0000-000097050000}"/>
    <cellStyle name="Normal 45 26" xfId="1426" xr:uid="{00000000-0005-0000-0000-000098050000}"/>
    <cellStyle name="Normal 45 27" xfId="1427" xr:uid="{00000000-0005-0000-0000-000099050000}"/>
    <cellStyle name="Normal 45 28" xfId="1428" xr:uid="{00000000-0005-0000-0000-00009A050000}"/>
    <cellStyle name="Normal 45 29" xfId="1429" xr:uid="{00000000-0005-0000-0000-00009B050000}"/>
    <cellStyle name="Normal 45 3" xfId="1430" xr:uid="{00000000-0005-0000-0000-00009C050000}"/>
    <cellStyle name="Normal 45 30" xfId="1431" xr:uid="{00000000-0005-0000-0000-00009D050000}"/>
    <cellStyle name="Normal 45 31" xfId="1432" xr:uid="{00000000-0005-0000-0000-00009E050000}"/>
    <cellStyle name="Normal 45 32" xfId="1433" xr:uid="{00000000-0005-0000-0000-00009F050000}"/>
    <cellStyle name="Normal 45 33" xfId="1434" xr:uid="{00000000-0005-0000-0000-0000A0050000}"/>
    <cellStyle name="Normal 45 34" xfId="1435" xr:uid="{00000000-0005-0000-0000-0000A1050000}"/>
    <cellStyle name="Normal 45 35" xfId="1436" xr:uid="{00000000-0005-0000-0000-0000A2050000}"/>
    <cellStyle name="Normal 45 36" xfId="1437" xr:uid="{00000000-0005-0000-0000-0000A3050000}"/>
    <cellStyle name="Normal 45 37" xfId="1438" xr:uid="{00000000-0005-0000-0000-0000A4050000}"/>
    <cellStyle name="Normal 45 38" xfId="1439" xr:uid="{00000000-0005-0000-0000-0000A5050000}"/>
    <cellStyle name="Normal 45 39" xfId="1440" xr:uid="{00000000-0005-0000-0000-0000A6050000}"/>
    <cellStyle name="Normal 45 4" xfId="1441" xr:uid="{00000000-0005-0000-0000-0000A7050000}"/>
    <cellStyle name="Normal 45 40" xfId="1442" xr:uid="{00000000-0005-0000-0000-0000A8050000}"/>
    <cellStyle name="Normal 45 41" xfId="1443" xr:uid="{00000000-0005-0000-0000-0000A9050000}"/>
    <cellStyle name="Normal 45 42" xfId="1444" xr:uid="{00000000-0005-0000-0000-0000AA050000}"/>
    <cellStyle name="Normal 45 43" xfId="1445" xr:uid="{00000000-0005-0000-0000-0000AB050000}"/>
    <cellStyle name="Normal 45 44" xfId="1446" xr:uid="{00000000-0005-0000-0000-0000AC050000}"/>
    <cellStyle name="Normal 45 45" xfId="1447" xr:uid="{00000000-0005-0000-0000-0000AD050000}"/>
    <cellStyle name="Normal 45 46" xfId="1448" xr:uid="{00000000-0005-0000-0000-0000AE050000}"/>
    <cellStyle name="Normal 45 47" xfId="1449" xr:uid="{00000000-0005-0000-0000-0000AF050000}"/>
    <cellStyle name="Normal 45 48" xfId="1450" xr:uid="{00000000-0005-0000-0000-0000B0050000}"/>
    <cellStyle name="Normal 45 49" xfId="1451" xr:uid="{00000000-0005-0000-0000-0000B1050000}"/>
    <cellStyle name="Normal 45 5" xfId="1452" xr:uid="{00000000-0005-0000-0000-0000B2050000}"/>
    <cellStyle name="Normal 45 50" xfId="1453" xr:uid="{00000000-0005-0000-0000-0000B3050000}"/>
    <cellStyle name="Normal 45 51" xfId="1454" xr:uid="{00000000-0005-0000-0000-0000B4050000}"/>
    <cellStyle name="Normal 45 52" xfId="1455" xr:uid="{00000000-0005-0000-0000-0000B5050000}"/>
    <cellStyle name="Normal 45 53" xfId="1456" xr:uid="{00000000-0005-0000-0000-0000B6050000}"/>
    <cellStyle name="Normal 45 54" xfId="1457" xr:uid="{00000000-0005-0000-0000-0000B7050000}"/>
    <cellStyle name="Normal 45 55" xfId="1458" xr:uid="{00000000-0005-0000-0000-0000B8050000}"/>
    <cellStyle name="Normal 45 56" xfId="1459" xr:uid="{00000000-0005-0000-0000-0000B9050000}"/>
    <cellStyle name="Normal 45 57" xfId="1460" xr:uid="{00000000-0005-0000-0000-0000BA050000}"/>
    <cellStyle name="Normal 45 58" xfId="1461" xr:uid="{00000000-0005-0000-0000-0000BB050000}"/>
    <cellStyle name="Normal 45 59" xfId="1462" xr:uid="{00000000-0005-0000-0000-0000BC050000}"/>
    <cellStyle name="Normal 45 6" xfId="1463" xr:uid="{00000000-0005-0000-0000-0000BD050000}"/>
    <cellStyle name="Normal 45 60" xfId="1464" xr:uid="{00000000-0005-0000-0000-0000BE050000}"/>
    <cellStyle name="Normal 45 61" xfId="1465" xr:uid="{00000000-0005-0000-0000-0000BF050000}"/>
    <cellStyle name="Normal 45 62" xfId="1466" xr:uid="{00000000-0005-0000-0000-0000C0050000}"/>
    <cellStyle name="Normal 45 63" xfId="1467" xr:uid="{00000000-0005-0000-0000-0000C1050000}"/>
    <cellStyle name="Normal 45 64" xfId="1468" xr:uid="{00000000-0005-0000-0000-0000C2050000}"/>
    <cellStyle name="Normal 45 65" xfId="1469" xr:uid="{00000000-0005-0000-0000-0000C3050000}"/>
    <cellStyle name="Normal 45 66" xfId="1470" xr:uid="{00000000-0005-0000-0000-0000C4050000}"/>
    <cellStyle name="Normal 45 67" xfId="1471" xr:uid="{00000000-0005-0000-0000-0000C5050000}"/>
    <cellStyle name="Normal 45 7" xfId="1472" xr:uid="{00000000-0005-0000-0000-0000C6050000}"/>
    <cellStyle name="Normal 45 8" xfId="1473" xr:uid="{00000000-0005-0000-0000-0000C7050000}"/>
    <cellStyle name="Normal 45 9" xfId="1474" xr:uid="{00000000-0005-0000-0000-0000C8050000}"/>
    <cellStyle name="Normal 46" xfId="1475" xr:uid="{00000000-0005-0000-0000-0000C9050000}"/>
    <cellStyle name="Normal 46 10" xfId="1476" xr:uid="{00000000-0005-0000-0000-0000CA050000}"/>
    <cellStyle name="Normal 46 11" xfId="1477" xr:uid="{00000000-0005-0000-0000-0000CB050000}"/>
    <cellStyle name="Normal 46 12" xfId="1478" xr:uid="{00000000-0005-0000-0000-0000CC050000}"/>
    <cellStyle name="Normal 46 13" xfId="1479" xr:uid="{00000000-0005-0000-0000-0000CD050000}"/>
    <cellStyle name="Normal 46 2" xfId="1480" xr:uid="{00000000-0005-0000-0000-0000CE050000}"/>
    <cellStyle name="Normal 46 3" xfId="1481" xr:uid="{00000000-0005-0000-0000-0000CF050000}"/>
    <cellStyle name="Normal 46 4" xfId="1482" xr:uid="{00000000-0005-0000-0000-0000D0050000}"/>
    <cellStyle name="Normal 46 5" xfId="1483" xr:uid="{00000000-0005-0000-0000-0000D1050000}"/>
    <cellStyle name="Normal 46 6" xfId="1484" xr:uid="{00000000-0005-0000-0000-0000D2050000}"/>
    <cellStyle name="Normal 46 7" xfId="1485" xr:uid="{00000000-0005-0000-0000-0000D3050000}"/>
    <cellStyle name="Normal 46 8" xfId="1486" xr:uid="{00000000-0005-0000-0000-0000D4050000}"/>
    <cellStyle name="Normal 46 9" xfId="1487" xr:uid="{00000000-0005-0000-0000-0000D5050000}"/>
    <cellStyle name="Normal 47" xfId="1488" xr:uid="{00000000-0005-0000-0000-0000D6050000}"/>
    <cellStyle name="Normal 47 10" xfId="1489" xr:uid="{00000000-0005-0000-0000-0000D7050000}"/>
    <cellStyle name="Normal 47 11" xfId="1490" xr:uid="{00000000-0005-0000-0000-0000D8050000}"/>
    <cellStyle name="Normal 47 12" xfId="1491" xr:uid="{00000000-0005-0000-0000-0000D9050000}"/>
    <cellStyle name="Normal 47 13" xfId="1492" xr:uid="{00000000-0005-0000-0000-0000DA050000}"/>
    <cellStyle name="Normal 47 14" xfId="1493" xr:uid="{00000000-0005-0000-0000-0000DB050000}"/>
    <cellStyle name="Normal 47 15" xfId="1494" xr:uid="{00000000-0005-0000-0000-0000DC050000}"/>
    <cellStyle name="Normal 47 16" xfId="1495" xr:uid="{00000000-0005-0000-0000-0000DD050000}"/>
    <cellStyle name="Normal 47 17" xfId="1496" xr:uid="{00000000-0005-0000-0000-0000DE050000}"/>
    <cellStyle name="Normal 47 18" xfId="1497" xr:uid="{00000000-0005-0000-0000-0000DF050000}"/>
    <cellStyle name="Normal 47 19" xfId="1498" xr:uid="{00000000-0005-0000-0000-0000E0050000}"/>
    <cellStyle name="Normal 47 2" xfId="1499" xr:uid="{00000000-0005-0000-0000-0000E1050000}"/>
    <cellStyle name="Normal 47 20" xfId="1500" xr:uid="{00000000-0005-0000-0000-0000E2050000}"/>
    <cellStyle name="Normal 47 21" xfId="1501" xr:uid="{00000000-0005-0000-0000-0000E3050000}"/>
    <cellStyle name="Normal 47 22" xfId="1502" xr:uid="{00000000-0005-0000-0000-0000E4050000}"/>
    <cellStyle name="Normal 47 23" xfId="1503" xr:uid="{00000000-0005-0000-0000-0000E5050000}"/>
    <cellStyle name="Normal 47 24" xfId="1504" xr:uid="{00000000-0005-0000-0000-0000E6050000}"/>
    <cellStyle name="Normal 47 25" xfId="1505" xr:uid="{00000000-0005-0000-0000-0000E7050000}"/>
    <cellStyle name="Normal 47 26" xfId="1506" xr:uid="{00000000-0005-0000-0000-0000E8050000}"/>
    <cellStyle name="Normal 47 27" xfId="1507" xr:uid="{00000000-0005-0000-0000-0000E9050000}"/>
    <cellStyle name="Normal 47 28" xfId="1508" xr:uid="{00000000-0005-0000-0000-0000EA050000}"/>
    <cellStyle name="Normal 47 29" xfId="1509" xr:uid="{00000000-0005-0000-0000-0000EB050000}"/>
    <cellStyle name="Normal 47 3" xfId="1510" xr:uid="{00000000-0005-0000-0000-0000EC050000}"/>
    <cellStyle name="Normal 47 30" xfId="1511" xr:uid="{00000000-0005-0000-0000-0000ED050000}"/>
    <cellStyle name="Normal 47 31" xfId="1512" xr:uid="{00000000-0005-0000-0000-0000EE050000}"/>
    <cellStyle name="Normal 47 32" xfId="1513" xr:uid="{00000000-0005-0000-0000-0000EF050000}"/>
    <cellStyle name="Normal 47 33" xfId="1514" xr:uid="{00000000-0005-0000-0000-0000F0050000}"/>
    <cellStyle name="Normal 47 34" xfId="1515" xr:uid="{00000000-0005-0000-0000-0000F1050000}"/>
    <cellStyle name="Normal 47 35" xfId="1516" xr:uid="{00000000-0005-0000-0000-0000F2050000}"/>
    <cellStyle name="Normal 47 36" xfId="1517" xr:uid="{00000000-0005-0000-0000-0000F3050000}"/>
    <cellStyle name="Normal 47 37" xfId="1518" xr:uid="{00000000-0005-0000-0000-0000F4050000}"/>
    <cellStyle name="Normal 47 38" xfId="1519" xr:uid="{00000000-0005-0000-0000-0000F5050000}"/>
    <cellStyle name="Normal 47 39" xfId="1520" xr:uid="{00000000-0005-0000-0000-0000F6050000}"/>
    <cellStyle name="Normal 47 4" xfId="1521" xr:uid="{00000000-0005-0000-0000-0000F7050000}"/>
    <cellStyle name="Normal 47 40" xfId="1522" xr:uid="{00000000-0005-0000-0000-0000F8050000}"/>
    <cellStyle name="Normal 47 41" xfId="1523" xr:uid="{00000000-0005-0000-0000-0000F9050000}"/>
    <cellStyle name="Normal 47 42" xfId="1524" xr:uid="{00000000-0005-0000-0000-0000FA050000}"/>
    <cellStyle name="Normal 47 43" xfId="1525" xr:uid="{00000000-0005-0000-0000-0000FB050000}"/>
    <cellStyle name="Normal 47 44" xfId="1526" xr:uid="{00000000-0005-0000-0000-0000FC050000}"/>
    <cellStyle name="Normal 47 45" xfId="1527" xr:uid="{00000000-0005-0000-0000-0000FD050000}"/>
    <cellStyle name="Normal 47 46" xfId="1528" xr:uid="{00000000-0005-0000-0000-0000FE050000}"/>
    <cellStyle name="Normal 47 47" xfId="1529" xr:uid="{00000000-0005-0000-0000-0000FF050000}"/>
    <cellStyle name="Normal 47 48" xfId="1530" xr:uid="{00000000-0005-0000-0000-000000060000}"/>
    <cellStyle name="Normal 47 49" xfId="1531" xr:uid="{00000000-0005-0000-0000-000001060000}"/>
    <cellStyle name="Normal 47 5" xfId="1532" xr:uid="{00000000-0005-0000-0000-000002060000}"/>
    <cellStyle name="Normal 47 50" xfId="1533" xr:uid="{00000000-0005-0000-0000-000003060000}"/>
    <cellStyle name="Normal 47 51" xfId="1534" xr:uid="{00000000-0005-0000-0000-000004060000}"/>
    <cellStyle name="Normal 47 52" xfId="1535" xr:uid="{00000000-0005-0000-0000-000005060000}"/>
    <cellStyle name="Normal 47 53" xfId="1536" xr:uid="{00000000-0005-0000-0000-000006060000}"/>
    <cellStyle name="Normal 47 54" xfId="1537" xr:uid="{00000000-0005-0000-0000-000007060000}"/>
    <cellStyle name="Normal 47 55" xfId="1538" xr:uid="{00000000-0005-0000-0000-000008060000}"/>
    <cellStyle name="Normal 47 56" xfId="1539" xr:uid="{00000000-0005-0000-0000-000009060000}"/>
    <cellStyle name="Normal 47 57" xfId="1540" xr:uid="{00000000-0005-0000-0000-00000A060000}"/>
    <cellStyle name="Normal 47 58" xfId="1541" xr:uid="{00000000-0005-0000-0000-00000B060000}"/>
    <cellStyle name="Normal 47 59" xfId="1542" xr:uid="{00000000-0005-0000-0000-00000C060000}"/>
    <cellStyle name="Normal 47 6" xfId="1543" xr:uid="{00000000-0005-0000-0000-00000D060000}"/>
    <cellStyle name="Normal 47 60" xfId="1544" xr:uid="{00000000-0005-0000-0000-00000E060000}"/>
    <cellStyle name="Normal 47 61" xfId="1545" xr:uid="{00000000-0005-0000-0000-00000F060000}"/>
    <cellStyle name="Normal 47 62" xfId="1546" xr:uid="{00000000-0005-0000-0000-000010060000}"/>
    <cellStyle name="Normal 47 63" xfId="1547" xr:uid="{00000000-0005-0000-0000-000011060000}"/>
    <cellStyle name="Normal 47 64" xfId="1548" xr:uid="{00000000-0005-0000-0000-000012060000}"/>
    <cellStyle name="Normal 47 65" xfId="1549" xr:uid="{00000000-0005-0000-0000-000013060000}"/>
    <cellStyle name="Normal 47 66" xfId="1550" xr:uid="{00000000-0005-0000-0000-000014060000}"/>
    <cellStyle name="Normal 47 67" xfId="1551" xr:uid="{00000000-0005-0000-0000-000015060000}"/>
    <cellStyle name="Normal 47 7" xfId="1552" xr:uid="{00000000-0005-0000-0000-000016060000}"/>
    <cellStyle name="Normal 47 8" xfId="1553" xr:uid="{00000000-0005-0000-0000-000017060000}"/>
    <cellStyle name="Normal 47 9" xfId="1554" xr:uid="{00000000-0005-0000-0000-000018060000}"/>
    <cellStyle name="Normal 49" xfId="1555" xr:uid="{00000000-0005-0000-0000-000019060000}"/>
    <cellStyle name="Normal 49 10" xfId="1556" xr:uid="{00000000-0005-0000-0000-00001A060000}"/>
    <cellStyle name="Normal 49 11" xfId="1557" xr:uid="{00000000-0005-0000-0000-00001B060000}"/>
    <cellStyle name="Normal 49 12" xfId="1558" xr:uid="{00000000-0005-0000-0000-00001C060000}"/>
    <cellStyle name="Normal 49 13" xfId="1559" xr:uid="{00000000-0005-0000-0000-00001D060000}"/>
    <cellStyle name="Normal 49 14" xfId="1560" xr:uid="{00000000-0005-0000-0000-00001E060000}"/>
    <cellStyle name="Normal 49 15" xfId="1561" xr:uid="{00000000-0005-0000-0000-00001F060000}"/>
    <cellStyle name="Normal 49 16" xfId="1562" xr:uid="{00000000-0005-0000-0000-000020060000}"/>
    <cellStyle name="Normal 49 17" xfId="1563" xr:uid="{00000000-0005-0000-0000-000021060000}"/>
    <cellStyle name="Normal 49 18" xfId="1564" xr:uid="{00000000-0005-0000-0000-000022060000}"/>
    <cellStyle name="Normal 49 19" xfId="1565" xr:uid="{00000000-0005-0000-0000-000023060000}"/>
    <cellStyle name="Normal 49 2" xfId="1566" xr:uid="{00000000-0005-0000-0000-000024060000}"/>
    <cellStyle name="Normal 49 20" xfId="1567" xr:uid="{00000000-0005-0000-0000-000025060000}"/>
    <cellStyle name="Normal 49 21" xfId="1568" xr:uid="{00000000-0005-0000-0000-000026060000}"/>
    <cellStyle name="Normal 49 22" xfId="1569" xr:uid="{00000000-0005-0000-0000-000027060000}"/>
    <cellStyle name="Normal 49 23" xfId="1570" xr:uid="{00000000-0005-0000-0000-000028060000}"/>
    <cellStyle name="Normal 49 24" xfId="1571" xr:uid="{00000000-0005-0000-0000-000029060000}"/>
    <cellStyle name="Normal 49 25" xfId="1572" xr:uid="{00000000-0005-0000-0000-00002A060000}"/>
    <cellStyle name="Normal 49 26" xfId="1573" xr:uid="{00000000-0005-0000-0000-00002B060000}"/>
    <cellStyle name="Normal 49 27" xfId="1574" xr:uid="{00000000-0005-0000-0000-00002C060000}"/>
    <cellStyle name="Normal 49 28" xfId="1575" xr:uid="{00000000-0005-0000-0000-00002D060000}"/>
    <cellStyle name="Normal 49 29" xfId="1576" xr:uid="{00000000-0005-0000-0000-00002E060000}"/>
    <cellStyle name="Normal 49 3" xfId="1577" xr:uid="{00000000-0005-0000-0000-00002F060000}"/>
    <cellStyle name="Normal 49 30" xfId="1578" xr:uid="{00000000-0005-0000-0000-000030060000}"/>
    <cellStyle name="Normal 49 31" xfId="1579" xr:uid="{00000000-0005-0000-0000-000031060000}"/>
    <cellStyle name="Normal 49 32" xfId="1580" xr:uid="{00000000-0005-0000-0000-000032060000}"/>
    <cellStyle name="Normal 49 33" xfId="1581" xr:uid="{00000000-0005-0000-0000-000033060000}"/>
    <cellStyle name="Normal 49 34" xfId="1582" xr:uid="{00000000-0005-0000-0000-000034060000}"/>
    <cellStyle name="Normal 49 35" xfId="1583" xr:uid="{00000000-0005-0000-0000-000035060000}"/>
    <cellStyle name="Normal 49 36" xfId="1584" xr:uid="{00000000-0005-0000-0000-000036060000}"/>
    <cellStyle name="Normal 49 37" xfId="1585" xr:uid="{00000000-0005-0000-0000-000037060000}"/>
    <cellStyle name="Normal 49 38" xfId="1586" xr:uid="{00000000-0005-0000-0000-000038060000}"/>
    <cellStyle name="Normal 49 39" xfId="1587" xr:uid="{00000000-0005-0000-0000-000039060000}"/>
    <cellStyle name="Normal 49 4" xfId="1588" xr:uid="{00000000-0005-0000-0000-00003A060000}"/>
    <cellStyle name="Normal 49 40" xfId="1589" xr:uid="{00000000-0005-0000-0000-00003B060000}"/>
    <cellStyle name="Normal 49 41" xfId="1590" xr:uid="{00000000-0005-0000-0000-00003C060000}"/>
    <cellStyle name="Normal 49 42" xfId="1591" xr:uid="{00000000-0005-0000-0000-00003D060000}"/>
    <cellStyle name="Normal 49 43" xfId="1592" xr:uid="{00000000-0005-0000-0000-00003E060000}"/>
    <cellStyle name="Normal 49 44" xfId="1593" xr:uid="{00000000-0005-0000-0000-00003F060000}"/>
    <cellStyle name="Normal 49 45" xfId="1594" xr:uid="{00000000-0005-0000-0000-000040060000}"/>
    <cellStyle name="Normal 49 46" xfId="1595" xr:uid="{00000000-0005-0000-0000-000041060000}"/>
    <cellStyle name="Normal 49 47" xfId="1596" xr:uid="{00000000-0005-0000-0000-000042060000}"/>
    <cellStyle name="Normal 49 48" xfId="1597" xr:uid="{00000000-0005-0000-0000-000043060000}"/>
    <cellStyle name="Normal 49 49" xfId="1598" xr:uid="{00000000-0005-0000-0000-000044060000}"/>
    <cellStyle name="Normal 49 5" xfId="1599" xr:uid="{00000000-0005-0000-0000-000045060000}"/>
    <cellStyle name="Normal 49 50" xfId="1600" xr:uid="{00000000-0005-0000-0000-000046060000}"/>
    <cellStyle name="Normal 49 51" xfId="1601" xr:uid="{00000000-0005-0000-0000-000047060000}"/>
    <cellStyle name="Normal 49 52" xfId="1602" xr:uid="{00000000-0005-0000-0000-000048060000}"/>
    <cellStyle name="Normal 49 53" xfId="1603" xr:uid="{00000000-0005-0000-0000-000049060000}"/>
    <cellStyle name="Normal 49 54" xfId="1604" xr:uid="{00000000-0005-0000-0000-00004A060000}"/>
    <cellStyle name="Normal 49 55" xfId="1605" xr:uid="{00000000-0005-0000-0000-00004B060000}"/>
    <cellStyle name="Normal 49 56" xfId="1606" xr:uid="{00000000-0005-0000-0000-00004C060000}"/>
    <cellStyle name="Normal 49 57" xfId="1607" xr:uid="{00000000-0005-0000-0000-00004D060000}"/>
    <cellStyle name="Normal 49 58" xfId="1608" xr:uid="{00000000-0005-0000-0000-00004E060000}"/>
    <cellStyle name="Normal 49 59" xfId="1609" xr:uid="{00000000-0005-0000-0000-00004F060000}"/>
    <cellStyle name="Normal 49 6" xfId="1610" xr:uid="{00000000-0005-0000-0000-000050060000}"/>
    <cellStyle name="Normal 49 60" xfId="1611" xr:uid="{00000000-0005-0000-0000-000051060000}"/>
    <cellStyle name="Normal 49 61" xfId="1612" xr:uid="{00000000-0005-0000-0000-000052060000}"/>
    <cellStyle name="Normal 49 62" xfId="1613" xr:uid="{00000000-0005-0000-0000-000053060000}"/>
    <cellStyle name="Normal 49 63" xfId="1614" xr:uid="{00000000-0005-0000-0000-000054060000}"/>
    <cellStyle name="Normal 49 64" xfId="1615" xr:uid="{00000000-0005-0000-0000-000055060000}"/>
    <cellStyle name="Normal 49 65" xfId="1616" xr:uid="{00000000-0005-0000-0000-000056060000}"/>
    <cellStyle name="Normal 49 66" xfId="1617" xr:uid="{00000000-0005-0000-0000-000057060000}"/>
    <cellStyle name="Normal 49 67" xfId="1618" xr:uid="{00000000-0005-0000-0000-000058060000}"/>
    <cellStyle name="Normal 49 7" xfId="1619" xr:uid="{00000000-0005-0000-0000-000059060000}"/>
    <cellStyle name="Normal 49 8" xfId="1620" xr:uid="{00000000-0005-0000-0000-00005A060000}"/>
    <cellStyle name="Normal 49 9" xfId="1621" xr:uid="{00000000-0005-0000-0000-00005B060000}"/>
    <cellStyle name="Normal 5" xfId="1622" xr:uid="{00000000-0005-0000-0000-00005C060000}"/>
    <cellStyle name="Normal 51" xfId="1623" xr:uid="{00000000-0005-0000-0000-00005D060000}"/>
    <cellStyle name="Normal 51 10" xfId="1624" xr:uid="{00000000-0005-0000-0000-00005E060000}"/>
    <cellStyle name="Normal 51 11" xfId="1625" xr:uid="{00000000-0005-0000-0000-00005F060000}"/>
    <cellStyle name="Normal 51 12" xfId="1626" xr:uid="{00000000-0005-0000-0000-000060060000}"/>
    <cellStyle name="Normal 51 13" xfId="1627" xr:uid="{00000000-0005-0000-0000-000061060000}"/>
    <cellStyle name="Normal 51 14" xfId="1628" xr:uid="{00000000-0005-0000-0000-000062060000}"/>
    <cellStyle name="Normal 51 15" xfId="1629" xr:uid="{00000000-0005-0000-0000-000063060000}"/>
    <cellStyle name="Normal 51 16" xfId="1630" xr:uid="{00000000-0005-0000-0000-000064060000}"/>
    <cellStyle name="Normal 51 17" xfId="1631" xr:uid="{00000000-0005-0000-0000-000065060000}"/>
    <cellStyle name="Normal 51 18" xfId="1632" xr:uid="{00000000-0005-0000-0000-000066060000}"/>
    <cellStyle name="Normal 51 19" xfId="1633" xr:uid="{00000000-0005-0000-0000-000067060000}"/>
    <cellStyle name="Normal 51 2" xfId="1634" xr:uid="{00000000-0005-0000-0000-000068060000}"/>
    <cellStyle name="Normal 51 20" xfId="1635" xr:uid="{00000000-0005-0000-0000-000069060000}"/>
    <cellStyle name="Normal 51 21" xfId="1636" xr:uid="{00000000-0005-0000-0000-00006A060000}"/>
    <cellStyle name="Normal 51 22" xfId="1637" xr:uid="{00000000-0005-0000-0000-00006B060000}"/>
    <cellStyle name="Normal 51 23" xfId="1638" xr:uid="{00000000-0005-0000-0000-00006C060000}"/>
    <cellStyle name="Normal 51 24" xfId="1639" xr:uid="{00000000-0005-0000-0000-00006D060000}"/>
    <cellStyle name="Normal 51 25" xfId="1640" xr:uid="{00000000-0005-0000-0000-00006E060000}"/>
    <cellStyle name="Normal 51 26" xfId="1641" xr:uid="{00000000-0005-0000-0000-00006F060000}"/>
    <cellStyle name="Normal 51 27" xfId="1642" xr:uid="{00000000-0005-0000-0000-000070060000}"/>
    <cellStyle name="Normal 51 28" xfId="1643" xr:uid="{00000000-0005-0000-0000-000071060000}"/>
    <cellStyle name="Normal 51 29" xfId="1644" xr:uid="{00000000-0005-0000-0000-000072060000}"/>
    <cellStyle name="Normal 51 3" xfId="1645" xr:uid="{00000000-0005-0000-0000-000073060000}"/>
    <cellStyle name="Normal 51 30" xfId="1646" xr:uid="{00000000-0005-0000-0000-000074060000}"/>
    <cellStyle name="Normal 51 31" xfId="1647" xr:uid="{00000000-0005-0000-0000-000075060000}"/>
    <cellStyle name="Normal 51 32" xfId="1648" xr:uid="{00000000-0005-0000-0000-000076060000}"/>
    <cellStyle name="Normal 51 33" xfId="1649" xr:uid="{00000000-0005-0000-0000-000077060000}"/>
    <cellStyle name="Normal 51 34" xfId="1650" xr:uid="{00000000-0005-0000-0000-000078060000}"/>
    <cellStyle name="Normal 51 35" xfId="1651" xr:uid="{00000000-0005-0000-0000-000079060000}"/>
    <cellStyle name="Normal 51 36" xfId="1652" xr:uid="{00000000-0005-0000-0000-00007A060000}"/>
    <cellStyle name="Normal 51 37" xfId="1653" xr:uid="{00000000-0005-0000-0000-00007B060000}"/>
    <cellStyle name="Normal 51 38" xfId="1654" xr:uid="{00000000-0005-0000-0000-00007C060000}"/>
    <cellStyle name="Normal 51 39" xfId="1655" xr:uid="{00000000-0005-0000-0000-00007D060000}"/>
    <cellStyle name="Normal 51 4" xfId="1656" xr:uid="{00000000-0005-0000-0000-00007E060000}"/>
    <cellStyle name="Normal 51 40" xfId="1657" xr:uid="{00000000-0005-0000-0000-00007F060000}"/>
    <cellStyle name="Normal 51 41" xfId="1658" xr:uid="{00000000-0005-0000-0000-000080060000}"/>
    <cellStyle name="Normal 51 42" xfId="1659" xr:uid="{00000000-0005-0000-0000-000081060000}"/>
    <cellStyle name="Normal 51 43" xfId="1660" xr:uid="{00000000-0005-0000-0000-000082060000}"/>
    <cellStyle name="Normal 51 44" xfId="1661" xr:uid="{00000000-0005-0000-0000-000083060000}"/>
    <cellStyle name="Normal 51 45" xfId="1662" xr:uid="{00000000-0005-0000-0000-000084060000}"/>
    <cellStyle name="Normal 51 46" xfId="1663" xr:uid="{00000000-0005-0000-0000-000085060000}"/>
    <cellStyle name="Normal 51 47" xfId="1664" xr:uid="{00000000-0005-0000-0000-000086060000}"/>
    <cellStyle name="Normal 51 48" xfId="1665" xr:uid="{00000000-0005-0000-0000-000087060000}"/>
    <cellStyle name="Normal 51 49" xfId="1666" xr:uid="{00000000-0005-0000-0000-000088060000}"/>
    <cellStyle name="Normal 51 5" xfId="1667" xr:uid="{00000000-0005-0000-0000-000089060000}"/>
    <cellStyle name="Normal 51 50" xfId="1668" xr:uid="{00000000-0005-0000-0000-00008A060000}"/>
    <cellStyle name="Normal 51 51" xfId="1669" xr:uid="{00000000-0005-0000-0000-00008B060000}"/>
    <cellStyle name="Normal 51 52" xfId="1670" xr:uid="{00000000-0005-0000-0000-00008C060000}"/>
    <cellStyle name="Normal 51 53" xfId="1671" xr:uid="{00000000-0005-0000-0000-00008D060000}"/>
    <cellStyle name="Normal 51 54" xfId="1672" xr:uid="{00000000-0005-0000-0000-00008E060000}"/>
    <cellStyle name="Normal 51 55" xfId="1673" xr:uid="{00000000-0005-0000-0000-00008F060000}"/>
    <cellStyle name="Normal 51 56" xfId="1674" xr:uid="{00000000-0005-0000-0000-000090060000}"/>
    <cellStyle name="Normal 51 57" xfId="1675" xr:uid="{00000000-0005-0000-0000-000091060000}"/>
    <cellStyle name="Normal 51 58" xfId="1676" xr:uid="{00000000-0005-0000-0000-000092060000}"/>
    <cellStyle name="Normal 51 59" xfId="1677" xr:uid="{00000000-0005-0000-0000-000093060000}"/>
    <cellStyle name="Normal 51 6" xfId="1678" xr:uid="{00000000-0005-0000-0000-000094060000}"/>
    <cellStyle name="Normal 51 60" xfId="1679" xr:uid="{00000000-0005-0000-0000-000095060000}"/>
    <cellStyle name="Normal 51 61" xfId="1680" xr:uid="{00000000-0005-0000-0000-000096060000}"/>
    <cellStyle name="Normal 51 62" xfId="1681" xr:uid="{00000000-0005-0000-0000-000097060000}"/>
    <cellStyle name="Normal 51 63" xfId="1682" xr:uid="{00000000-0005-0000-0000-000098060000}"/>
    <cellStyle name="Normal 51 64" xfId="1683" xr:uid="{00000000-0005-0000-0000-000099060000}"/>
    <cellStyle name="Normal 51 65" xfId="1684" xr:uid="{00000000-0005-0000-0000-00009A060000}"/>
    <cellStyle name="Normal 51 66" xfId="1685" xr:uid="{00000000-0005-0000-0000-00009B060000}"/>
    <cellStyle name="Normal 51 67" xfId="1686" xr:uid="{00000000-0005-0000-0000-00009C060000}"/>
    <cellStyle name="Normal 51 7" xfId="1687" xr:uid="{00000000-0005-0000-0000-00009D060000}"/>
    <cellStyle name="Normal 51 8" xfId="1688" xr:uid="{00000000-0005-0000-0000-00009E060000}"/>
    <cellStyle name="Normal 51 9" xfId="1689" xr:uid="{00000000-0005-0000-0000-00009F060000}"/>
    <cellStyle name="Normal 53" xfId="1690" xr:uid="{00000000-0005-0000-0000-0000A0060000}"/>
    <cellStyle name="Normal 53 10" xfId="1691" xr:uid="{00000000-0005-0000-0000-0000A1060000}"/>
    <cellStyle name="Normal 53 11" xfId="1692" xr:uid="{00000000-0005-0000-0000-0000A2060000}"/>
    <cellStyle name="Normal 53 12" xfId="1693" xr:uid="{00000000-0005-0000-0000-0000A3060000}"/>
    <cellStyle name="Normal 53 13" xfId="1694" xr:uid="{00000000-0005-0000-0000-0000A4060000}"/>
    <cellStyle name="Normal 53 14" xfId="1695" xr:uid="{00000000-0005-0000-0000-0000A5060000}"/>
    <cellStyle name="Normal 53 15" xfId="1696" xr:uid="{00000000-0005-0000-0000-0000A6060000}"/>
    <cellStyle name="Normal 53 16" xfId="1697" xr:uid="{00000000-0005-0000-0000-0000A7060000}"/>
    <cellStyle name="Normal 53 17" xfId="1698" xr:uid="{00000000-0005-0000-0000-0000A8060000}"/>
    <cellStyle name="Normal 53 18" xfId="1699" xr:uid="{00000000-0005-0000-0000-0000A9060000}"/>
    <cellStyle name="Normal 53 19" xfId="1700" xr:uid="{00000000-0005-0000-0000-0000AA060000}"/>
    <cellStyle name="Normal 53 2" xfId="1701" xr:uid="{00000000-0005-0000-0000-0000AB060000}"/>
    <cellStyle name="Normal 53 20" xfId="1702" xr:uid="{00000000-0005-0000-0000-0000AC060000}"/>
    <cellStyle name="Normal 53 21" xfId="1703" xr:uid="{00000000-0005-0000-0000-0000AD060000}"/>
    <cellStyle name="Normal 53 22" xfId="1704" xr:uid="{00000000-0005-0000-0000-0000AE060000}"/>
    <cellStyle name="Normal 53 23" xfId="1705" xr:uid="{00000000-0005-0000-0000-0000AF060000}"/>
    <cellStyle name="Normal 53 24" xfId="1706" xr:uid="{00000000-0005-0000-0000-0000B0060000}"/>
    <cellStyle name="Normal 53 25" xfId="1707" xr:uid="{00000000-0005-0000-0000-0000B1060000}"/>
    <cellStyle name="Normal 53 26" xfId="1708" xr:uid="{00000000-0005-0000-0000-0000B2060000}"/>
    <cellStyle name="Normal 53 27" xfId="1709" xr:uid="{00000000-0005-0000-0000-0000B3060000}"/>
    <cellStyle name="Normal 53 28" xfId="1710" xr:uid="{00000000-0005-0000-0000-0000B4060000}"/>
    <cellStyle name="Normal 53 29" xfId="1711" xr:uid="{00000000-0005-0000-0000-0000B5060000}"/>
    <cellStyle name="Normal 53 3" xfId="1712" xr:uid="{00000000-0005-0000-0000-0000B6060000}"/>
    <cellStyle name="Normal 53 30" xfId="1713" xr:uid="{00000000-0005-0000-0000-0000B7060000}"/>
    <cellStyle name="Normal 53 31" xfId="1714" xr:uid="{00000000-0005-0000-0000-0000B8060000}"/>
    <cellStyle name="Normal 53 32" xfId="1715" xr:uid="{00000000-0005-0000-0000-0000B9060000}"/>
    <cellStyle name="Normal 53 33" xfId="1716" xr:uid="{00000000-0005-0000-0000-0000BA060000}"/>
    <cellStyle name="Normal 53 34" xfId="1717" xr:uid="{00000000-0005-0000-0000-0000BB060000}"/>
    <cellStyle name="Normal 53 35" xfId="1718" xr:uid="{00000000-0005-0000-0000-0000BC060000}"/>
    <cellStyle name="Normal 53 36" xfId="1719" xr:uid="{00000000-0005-0000-0000-0000BD060000}"/>
    <cellStyle name="Normal 53 37" xfId="1720" xr:uid="{00000000-0005-0000-0000-0000BE060000}"/>
    <cellStyle name="Normal 53 38" xfId="1721" xr:uid="{00000000-0005-0000-0000-0000BF060000}"/>
    <cellStyle name="Normal 53 39" xfId="1722" xr:uid="{00000000-0005-0000-0000-0000C0060000}"/>
    <cellStyle name="Normal 53 4" xfId="1723" xr:uid="{00000000-0005-0000-0000-0000C1060000}"/>
    <cellStyle name="Normal 53 40" xfId="1724" xr:uid="{00000000-0005-0000-0000-0000C2060000}"/>
    <cellStyle name="Normal 53 41" xfId="1725" xr:uid="{00000000-0005-0000-0000-0000C3060000}"/>
    <cellStyle name="Normal 53 42" xfId="1726" xr:uid="{00000000-0005-0000-0000-0000C4060000}"/>
    <cellStyle name="Normal 53 43" xfId="1727" xr:uid="{00000000-0005-0000-0000-0000C5060000}"/>
    <cellStyle name="Normal 53 44" xfId="1728" xr:uid="{00000000-0005-0000-0000-0000C6060000}"/>
    <cellStyle name="Normal 53 45" xfId="1729" xr:uid="{00000000-0005-0000-0000-0000C7060000}"/>
    <cellStyle name="Normal 53 46" xfId="1730" xr:uid="{00000000-0005-0000-0000-0000C8060000}"/>
    <cellStyle name="Normal 53 47" xfId="1731" xr:uid="{00000000-0005-0000-0000-0000C9060000}"/>
    <cellStyle name="Normal 53 48" xfId="1732" xr:uid="{00000000-0005-0000-0000-0000CA060000}"/>
    <cellStyle name="Normal 53 49" xfId="1733" xr:uid="{00000000-0005-0000-0000-0000CB060000}"/>
    <cellStyle name="Normal 53 5" xfId="1734" xr:uid="{00000000-0005-0000-0000-0000CC060000}"/>
    <cellStyle name="Normal 53 50" xfId="1735" xr:uid="{00000000-0005-0000-0000-0000CD060000}"/>
    <cellStyle name="Normal 53 51" xfId="1736" xr:uid="{00000000-0005-0000-0000-0000CE060000}"/>
    <cellStyle name="Normal 53 52" xfId="1737" xr:uid="{00000000-0005-0000-0000-0000CF060000}"/>
    <cellStyle name="Normal 53 53" xfId="1738" xr:uid="{00000000-0005-0000-0000-0000D0060000}"/>
    <cellStyle name="Normal 53 54" xfId="1739" xr:uid="{00000000-0005-0000-0000-0000D1060000}"/>
    <cellStyle name="Normal 53 55" xfId="1740" xr:uid="{00000000-0005-0000-0000-0000D2060000}"/>
    <cellStyle name="Normal 53 56" xfId="1741" xr:uid="{00000000-0005-0000-0000-0000D3060000}"/>
    <cellStyle name="Normal 53 57" xfId="1742" xr:uid="{00000000-0005-0000-0000-0000D4060000}"/>
    <cellStyle name="Normal 53 58" xfId="1743" xr:uid="{00000000-0005-0000-0000-0000D5060000}"/>
    <cellStyle name="Normal 53 59" xfId="1744" xr:uid="{00000000-0005-0000-0000-0000D6060000}"/>
    <cellStyle name="Normal 53 6" xfId="1745" xr:uid="{00000000-0005-0000-0000-0000D7060000}"/>
    <cellStyle name="Normal 53 60" xfId="1746" xr:uid="{00000000-0005-0000-0000-0000D8060000}"/>
    <cellStyle name="Normal 53 61" xfId="1747" xr:uid="{00000000-0005-0000-0000-0000D9060000}"/>
    <cellStyle name="Normal 53 62" xfId="1748" xr:uid="{00000000-0005-0000-0000-0000DA060000}"/>
    <cellStyle name="Normal 53 63" xfId="1749" xr:uid="{00000000-0005-0000-0000-0000DB060000}"/>
    <cellStyle name="Normal 53 64" xfId="1750" xr:uid="{00000000-0005-0000-0000-0000DC060000}"/>
    <cellStyle name="Normal 53 65" xfId="1751" xr:uid="{00000000-0005-0000-0000-0000DD060000}"/>
    <cellStyle name="Normal 53 66" xfId="1752" xr:uid="{00000000-0005-0000-0000-0000DE060000}"/>
    <cellStyle name="Normal 53 67" xfId="1753" xr:uid="{00000000-0005-0000-0000-0000DF060000}"/>
    <cellStyle name="Normal 53 7" xfId="1754" xr:uid="{00000000-0005-0000-0000-0000E0060000}"/>
    <cellStyle name="Normal 53 8" xfId="1755" xr:uid="{00000000-0005-0000-0000-0000E1060000}"/>
    <cellStyle name="Normal 53 9" xfId="1756" xr:uid="{00000000-0005-0000-0000-0000E2060000}"/>
    <cellStyle name="Normal 55" xfId="1757" xr:uid="{00000000-0005-0000-0000-0000E3060000}"/>
    <cellStyle name="Normal 55 10" xfId="1758" xr:uid="{00000000-0005-0000-0000-0000E4060000}"/>
    <cellStyle name="Normal 55 11" xfId="1759" xr:uid="{00000000-0005-0000-0000-0000E5060000}"/>
    <cellStyle name="Normal 55 12" xfId="1760" xr:uid="{00000000-0005-0000-0000-0000E6060000}"/>
    <cellStyle name="Normal 55 13" xfId="1761" xr:uid="{00000000-0005-0000-0000-0000E7060000}"/>
    <cellStyle name="Normal 55 14" xfId="1762" xr:uid="{00000000-0005-0000-0000-0000E8060000}"/>
    <cellStyle name="Normal 55 15" xfId="1763" xr:uid="{00000000-0005-0000-0000-0000E9060000}"/>
    <cellStyle name="Normal 55 16" xfId="1764" xr:uid="{00000000-0005-0000-0000-0000EA060000}"/>
    <cellStyle name="Normal 55 17" xfId="1765" xr:uid="{00000000-0005-0000-0000-0000EB060000}"/>
    <cellStyle name="Normal 55 18" xfId="1766" xr:uid="{00000000-0005-0000-0000-0000EC060000}"/>
    <cellStyle name="Normal 55 19" xfId="1767" xr:uid="{00000000-0005-0000-0000-0000ED060000}"/>
    <cellStyle name="Normal 55 2" xfId="1768" xr:uid="{00000000-0005-0000-0000-0000EE060000}"/>
    <cellStyle name="Normal 55 20" xfId="1769" xr:uid="{00000000-0005-0000-0000-0000EF060000}"/>
    <cellStyle name="Normal 55 21" xfId="1770" xr:uid="{00000000-0005-0000-0000-0000F0060000}"/>
    <cellStyle name="Normal 55 22" xfId="1771" xr:uid="{00000000-0005-0000-0000-0000F1060000}"/>
    <cellStyle name="Normal 55 23" xfId="1772" xr:uid="{00000000-0005-0000-0000-0000F2060000}"/>
    <cellStyle name="Normal 55 24" xfId="1773" xr:uid="{00000000-0005-0000-0000-0000F3060000}"/>
    <cellStyle name="Normal 55 25" xfId="1774" xr:uid="{00000000-0005-0000-0000-0000F4060000}"/>
    <cellStyle name="Normal 55 26" xfId="1775" xr:uid="{00000000-0005-0000-0000-0000F5060000}"/>
    <cellStyle name="Normal 55 27" xfId="1776" xr:uid="{00000000-0005-0000-0000-0000F6060000}"/>
    <cellStyle name="Normal 55 28" xfId="1777" xr:uid="{00000000-0005-0000-0000-0000F7060000}"/>
    <cellStyle name="Normal 55 29" xfId="1778" xr:uid="{00000000-0005-0000-0000-0000F8060000}"/>
    <cellStyle name="Normal 55 3" xfId="1779" xr:uid="{00000000-0005-0000-0000-0000F9060000}"/>
    <cellStyle name="Normal 55 30" xfId="1780" xr:uid="{00000000-0005-0000-0000-0000FA060000}"/>
    <cellStyle name="Normal 55 31" xfId="1781" xr:uid="{00000000-0005-0000-0000-0000FB060000}"/>
    <cellStyle name="Normal 55 32" xfId="1782" xr:uid="{00000000-0005-0000-0000-0000FC060000}"/>
    <cellStyle name="Normal 55 33" xfId="1783" xr:uid="{00000000-0005-0000-0000-0000FD060000}"/>
    <cellStyle name="Normal 55 34" xfId="1784" xr:uid="{00000000-0005-0000-0000-0000FE060000}"/>
    <cellStyle name="Normal 55 35" xfId="1785" xr:uid="{00000000-0005-0000-0000-0000FF060000}"/>
    <cellStyle name="Normal 55 36" xfId="1786" xr:uid="{00000000-0005-0000-0000-000000070000}"/>
    <cellStyle name="Normal 55 37" xfId="1787" xr:uid="{00000000-0005-0000-0000-000001070000}"/>
    <cellStyle name="Normal 55 38" xfId="1788" xr:uid="{00000000-0005-0000-0000-000002070000}"/>
    <cellStyle name="Normal 55 39" xfId="1789" xr:uid="{00000000-0005-0000-0000-000003070000}"/>
    <cellStyle name="Normal 55 4" xfId="1790" xr:uid="{00000000-0005-0000-0000-000004070000}"/>
    <cellStyle name="Normal 55 40" xfId="1791" xr:uid="{00000000-0005-0000-0000-000005070000}"/>
    <cellStyle name="Normal 55 41" xfId="1792" xr:uid="{00000000-0005-0000-0000-000006070000}"/>
    <cellStyle name="Normal 55 42" xfId="1793" xr:uid="{00000000-0005-0000-0000-000007070000}"/>
    <cellStyle name="Normal 55 43" xfId="1794" xr:uid="{00000000-0005-0000-0000-000008070000}"/>
    <cellStyle name="Normal 55 44" xfId="1795" xr:uid="{00000000-0005-0000-0000-000009070000}"/>
    <cellStyle name="Normal 55 45" xfId="1796" xr:uid="{00000000-0005-0000-0000-00000A070000}"/>
    <cellStyle name="Normal 55 46" xfId="1797" xr:uid="{00000000-0005-0000-0000-00000B070000}"/>
    <cellStyle name="Normal 55 47" xfId="1798" xr:uid="{00000000-0005-0000-0000-00000C070000}"/>
    <cellStyle name="Normal 55 48" xfId="1799" xr:uid="{00000000-0005-0000-0000-00000D070000}"/>
    <cellStyle name="Normal 55 49" xfId="1800" xr:uid="{00000000-0005-0000-0000-00000E070000}"/>
    <cellStyle name="Normal 55 5" xfId="1801" xr:uid="{00000000-0005-0000-0000-00000F070000}"/>
    <cellStyle name="Normal 55 50" xfId="1802" xr:uid="{00000000-0005-0000-0000-000010070000}"/>
    <cellStyle name="Normal 55 51" xfId="1803" xr:uid="{00000000-0005-0000-0000-000011070000}"/>
    <cellStyle name="Normal 55 52" xfId="1804" xr:uid="{00000000-0005-0000-0000-000012070000}"/>
    <cellStyle name="Normal 55 53" xfId="1805" xr:uid="{00000000-0005-0000-0000-000013070000}"/>
    <cellStyle name="Normal 55 54" xfId="1806" xr:uid="{00000000-0005-0000-0000-000014070000}"/>
    <cellStyle name="Normal 55 55" xfId="1807" xr:uid="{00000000-0005-0000-0000-000015070000}"/>
    <cellStyle name="Normal 55 56" xfId="1808" xr:uid="{00000000-0005-0000-0000-000016070000}"/>
    <cellStyle name="Normal 55 57" xfId="1809" xr:uid="{00000000-0005-0000-0000-000017070000}"/>
    <cellStyle name="Normal 55 58" xfId="1810" xr:uid="{00000000-0005-0000-0000-000018070000}"/>
    <cellStyle name="Normal 55 59" xfId="1811" xr:uid="{00000000-0005-0000-0000-000019070000}"/>
    <cellStyle name="Normal 55 6" xfId="1812" xr:uid="{00000000-0005-0000-0000-00001A070000}"/>
    <cellStyle name="Normal 55 60" xfId="1813" xr:uid="{00000000-0005-0000-0000-00001B070000}"/>
    <cellStyle name="Normal 55 61" xfId="1814" xr:uid="{00000000-0005-0000-0000-00001C070000}"/>
    <cellStyle name="Normal 55 62" xfId="1815" xr:uid="{00000000-0005-0000-0000-00001D070000}"/>
    <cellStyle name="Normal 55 63" xfId="1816" xr:uid="{00000000-0005-0000-0000-00001E070000}"/>
    <cellStyle name="Normal 55 64" xfId="1817" xr:uid="{00000000-0005-0000-0000-00001F070000}"/>
    <cellStyle name="Normal 55 65" xfId="1818" xr:uid="{00000000-0005-0000-0000-000020070000}"/>
    <cellStyle name="Normal 55 66" xfId="1819" xr:uid="{00000000-0005-0000-0000-000021070000}"/>
    <cellStyle name="Normal 55 67" xfId="1820" xr:uid="{00000000-0005-0000-0000-000022070000}"/>
    <cellStyle name="Normal 55 7" xfId="1821" xr:uid="{00000000-0005-0000-0000-000023070000}"/>
    <cellStyle name="Normal 55 8" xfId="1822" xr:uid="{00000000-0005-0000-0000-000024070000}"/>
    <cellStyle name="Normal 55 9" xfId="1823" xr:uid="{00000000-0005-0000-0000-000025070000}"/>
    <cellStyle name="Normal 57" xfId="1824" xr:uid="{00000000-0005-0000-0000-000026070000}"/>
    <cellStyle name="Normal 57 10" xfId="1825" xr:uid="{00000000-0005-0000-0000-000027070000}"/>
    <cellStyle name="Normal 57 11" xfId="1826" xr:uid="{00000000-0005-0000-0000-000028070000}"/>
    <cellStyle name="Normal 57 12" xfId="1827" xr:uid="{00000000-0005-0000-0000-000029070000}"/>
    <cellStyle name="Normal 57 13" xfId="1828" xr:uid="{00000000-0005-0000-0000-00002A070000}"/>
    <cellStyle name="Normal 57 14" xfId="1829" xr:uid="{00000000-0005-0000-0000-00002B070000}"/>
    <cellStyle name="Normal 57 15" xfId="1830" xr:uid="{00000000-0005-0000-0000-00002C070000}"/>
    <cellStyle name="Normal 57 16" xfId="1831" xr:uid="{00000000-0005-0000-0000-00002D070000}"/>
    <cellStyle name="Normal 57 17" xfId="1832" xr:uid="{00000000-0005-0000-0000-00002E070000}"/>
    <cellStyle name="Normal 57 18" xfId="1833" xr:uid="{00000000-0005-0000-0000-00002F070000}"/>
    <cellStyle name="Normal 57 19" xfId="1834" xr:uid="{00000000-0005-0000-0000-000030070000}"/>
    <cellStyle name="Normal 57 2" xfId="1835" xr:uid="{00000000-0005-0000-0000-000031070000}"/>
    <cellStyle name="Normal 57 20" xfId="1836" xr:uid="{00000000-0005-0000-0000-000032070000}"/>
    <cellStyle name="Normal 57 21" xfId="1837" xr:uid="{00000000-0005-0000-0000-000033070000}"/>
    <cellStyle name="Normal 57 22" xfId="1838" xr:uid="{00000000-0005-0000-0000-000034070000}"/>
    <cellStyle name="Normal 57 23" xfId="1839" xr:uid="{00000000-0005-0000-0000-000035070000}"/>
    <cellStyle name="Normal 57 24" xfId="1840" xr:uid="{00000000-0005-0000-0000-000036070000}"/>
    <cellStyle name="Normal 57 25" xfId="1841" xr:uid="{00000000-0005-0000-0000-000037070000}"/>
    <cellStyle name="Normal 57 26" xfId="1842" xr:uid="{00000000-0005-0000-0000-000038070000}"/>
    <cellStyle name="Normal 57 27" xfId="1843" xr:uid="{00000000-0005-0000-0000-000039070000}"/>
    <cellStyle name="Normal 57 28" xfId="1844" xr:uid="{00000000-0005-0000-0000-00003A070000}"/>
    <cellStyle name="Normal 57 29" xfId="1845" xr:uid="{00000000-0005-0000-0000-00003B070000}"/>
    <cellStyle name="Normal 57 3" xfId="1846" xr:uid="{00000000-0005-0000-0000-00003C070000}"/>
    <cellStyle name="Normal 57 30" xfId="1847" xr:uid="{00000000-0005-0000-0000-00003D070000}"/>
    <cellStyle name="Normal 57 31" xfId="1848" xr:uid="{00000000-0005-0000-0000-00003E070000}"/>
    <cellStyle name="Normal 57 32" xfId="1849" xr:uid="{00000000-0005-0000-0000-00003F070000}"/>
    <cellStyle name="Normal 57 33" xfId="1850" xr:uid="{00000000-0005-0000-0000-000040070000}"/>
    <cellStyle name="Normal 57 34" xfId="1851" xr:uid="{00000000-0005-0000-0000-000041070000}"/>
    <cellStyle name="Normal 57 35" xfId="1852" xr:uid="{00000000-0005-0000-0000-000042070000}"/>
    <cellStyle name="Normal 57 36" xfId="1853" xr:uid="{00000000-0005-0000-0000-000043070000}"/>
    <cellStyle name="Normal 57 37" xfId="1854" xr:uid="{00000000-0005-0000-0000-000044070000}"/>
    <cellStyle name="Normal 57 38" xfId="1855" xr:uid="{00000000-0005-0000-0000-000045070000}"/>
    <cellStyle name="Normal 57 39" xfId="1856" xr:uid="{00000000-0005-0000-0000-000046070000}"/>
    <cellStyle name="Normal 57 4" xfId="1857" xr:uid="{00000000-0005-0000-0000-000047070000}"/>
    <cellStyle name="Normal 57 40" xfId="1858" xr:uid="{00000000-0005-0000-0000-000048070000}"/>
    <cellStyle name="Normal 57 41" xfId="1859" xr:uid="{00000000-0005-0000-0000-000049070000}"/>
    <cellStyle name="Normal 57 42" xfId="1860" xr:uid="{00000000-0005-0000-0000-00004A070000}"/>
    <cellStyle name="Normal 57 43" xfId="1861" xr:uid="{00000000-0005-0000-0000-00004B070000}"/>
    <cellStyle name="Normal 57 44" xfId="1862" xr:uid="{00000000-0005-0000-0000-00004C070000}"/>
    <cellStyle name="Normal 57 45" xfId="1863" xr:uid="{00000000-0005-0000-0000-00004D070000}"/>
    <cellStyle name="Normal 57 46" xfId="1864" xr:uid="{00000000-0005-0000-0000-00004E070000}"/>
    <cellStyle name="Normal 57 47" xfId="1865" xr:uid="{00000000-0005-0000-0000-00004F070000}"/>
    <cellStyle name="Normal 57 48" xfId="1866" xr:uid="{00000000-0005-0000-0000-000050070000}"/>
    <cellStyle name="Normal 57 49" xfId="1867" xr:uid="{00000000-0005-0000-0000-000051070000}"/>
    <cellStyle name="Normal 57 5" xfId="1868" xr:uid="{00000000-0005-0000-0000-000052070000}"/>
    <cellStyle name="Normal 57 50" xfId="1869" xr:uid="{00000000-0005-0000-0000-000053070000}"/>
    <cellStyle name="Normal 57 51" xfId="1870" xr:uid="{00000000-0005-0000-0000-000054070000}"/>
    <cellStyle name="Normal 57 52" xfId="1871" xr:uid="{00000000-0005-0000-0000-000055070000}"/>
    <cellStyle name="Normal 57 53" xfId="1872" xr:uid="{00000000-0005-0000-0000-000056070000}"/>
    <cellStyle name="Normal 57 54" xfId="1873" xr:uid="{00000000-0005-0000-0000-000057070000}"/>
    <cellStyle name="Normal 57 55" xfId="1874" xr:uid="{00000000-0005-0000-0000-000058070000}"/>
    <cellStyle name="Normal 57 56" xfId="1875" xr:uid="{00000000-0005-0000-0000-000059070000}"/>
    <cellStyle name="Normal 57 57" xfId="1876" xr:uid="{00000000-0005-0000-0000-00005A070000}"/>
    <cellStyle name="Normal 57 58" xfId="1877" xr:uid="{00000000-0005-0000-0000-00005B070000}"/>
    <cellStyle name="Normal 57 59" xfId="1878" xr:uid="{00000000-0005-0000-0000-00005C070000}"/>
    <cellStyle name="Normal 57 6" xfId="1879" xr:uid="{00000000-0005-0000-0000-00005D070000}"/>
    <cellStyle name="Normal 57 60" xfId="1880" xr:uid="{00000000-0005-0000-0000-00005E070000}"/>
    <cellStyle name="Normal 57 61" xfId="1881" xr:uid="{00000000-0005-0000-0000-00005F070000}"/>
    <cellStyle name="Normal 57 62" xfId="1882" xr:uid="{00000000-0005-0000-0000-000060070000}"/>
    <cellStyle name="Normal 57 63" xfId="1883" xr:uid="{00000000-0005-0000-0000-000061070000}"/>
    <cellStyle name="Normal 57 64" xfId="1884" xr:uid="{00000000-0005-0000-0000-000062070000}"/>
    <cellStyle name="Normal 57 65" xfId="1885" xr:uid="{00000000-0005-0000-0000-000063070000}"/>
    <cellStyle name="Normal 57 66" xfId="1886" xr:uid="{00000000-0005-0000-0000-000064070000}"/>
    <cellStyle name="Normal 57 67" xfId="1887" xr:uid="{00000000-0005-0000-0000-000065070000}"/>
    <cellStyle name="Normal 57 7" xfId="1888" xr:uid="{00000000-0005-0000-0000-000066070000}"/>
    <cellStyle name="Normal 57 8" xfId="1889" xr:uid="{00000000-0005-0000-0000-000067070000}"/>
    <cellStyle name="Normal 57 9" xfId="1890" xr:uid="{00000000-0005-0000-0000-000068070000}"/>
    <cellStyle name="Normal 6" xfId="1891" xr:uid="{00000000-0005-0000-0000-000069070000}"/>
    <cellStyle name="Normal 6 2" xfId="1892" xr:uid="{00000000-0005-0000-0000-00006A070000}"/>
    <cellStyle name="Normal 6 2 10" xfId="1893" xr:uid="{00000000-0005-0000-0000-00006B070000}"/>
    <cellStyle name="Normal 6 2 11" xfId="1894" xr:uid="{00000000-0005-0000-0000-00006C070000}"/>
    <cellStyle name="Normal 6 2 12" xfId="1895" xr:uid="{00000000-0005-0000-0000-00006D070000}"/>
    <cellStyle name="Normal 6 2 13" xfId="1896" xr:uid="{00000000-0005-0000-0000-00006E070000}"/>
    <cellStyle name="Normal 6 2 14" xfId="1897" xr:uid="{00000000-0005-0000-0000-00006F070000}"/>
    <cellStyle name="Normal 6 2 15" xfId="1898" xr:uid="{00000000-0005-0000-0000-000070070000}"/>
    <cellStyle name="Normal 6 2 16" xfId="1899" xr:uid="{00000000-0005-0000-0000-000071070000}"/>
    <cellStyle name="Normal 6 2 17" xfId="1900" xr:uid="{00000000-0005-0000-0000-000072070000}"/>
    <cellStyle name="Normal 6 2 18" xfId="1901" xr:uid="{00000000-0005-0000-0000-000073070000}"/>
    <cellStyle name="Normal 6 2 19" xfId="1902" xr:uid="{00000000-0005-0000-0000-000074070000}"/>
    <cellStyle name="Normal 6 2 2" xfId="1903" xr:uid="{00000000-0005-0000-0000-000075070000}"/>
    <cellStyle name="Normal 6 2 20" xfId="1904" xr:uid="{00000000-0005-0000-0000-000076070000}"/>
    <cellStyle name="Normal 6 2 21" xfId="1905" xr:uid="{00000000-0005-0000-0000-000077070000}"/>
    <cellStyle name="Normal 6 2 22" xfId="1906" xr:uid="{00000000-0005-0000-0000-000078070000}"/>
    <cellStyle name="Normal 6 2 23" xfId="1907" xr:uid="{00000000-0005-0000-0000-000079070000}"/>
    <cellStyle name="Normal 6 2 24" xfId="1908" xr:uid="{00000000-0005-0000-0000-00007A070000}"/>
    <cellStyle name="Normal 6 2 25" xfId="1909" xr:uid="{00000000-0005-0000-0000-00007B070000}"/>
    <cellStyle name="Normal 6 2 26" xfId="1910" xr:uid="{00000000-0005-0000-0000-00007C070000}"/>
    <cellStyle name="Normal 6 2 27" xfId="1911" xr:uid="{00000000-0005-0000-0000-00007D070000}"/>
    <cellStyle name="Normal 6 2 28" xfId="1912" xr:uid="{00000000-0005-0000-0000-00007E070000}"/>
    <cellStyle name="Normal 6 2 29" xfId="1913" xr:uid="{00000000-0005-0000-0000-00007F070000}"/>
    <cellStyle name="Normal 6 2 3" xfId="1914" xr:uid="{00000000-0005-0000-0000-000080070000}"/>
    <cellStyle name="Normal 6 2 30" xfId="1915" xr:uid="{00000000-0005-0000-0000-000081070000}"/>
    <cellStyle name="Normal 6 2 31" xfId="1916" xr:uid="{00000000-0005-0000-0000-000082070000}"/>
    <cellStyle name="Normal 6 2 32" xfId="1917" xr:uid="{00000000-0005-0000-0000-000083070000}"/>
    <cellStyle name="Normal 6 2 33" xfId="1918" xr:uid="{00000000-0005-0000-0000-000084070000}"/>
    <cellStyle name="Normal 6 2 34" xfId="1919" xr:uid="{00000000-0005-0000-0000-000085070000}"/>
    <cellStyle name="Normal 6 2 35" xfId="1920" xr:uid="{00000000-0005-0000-0000-000086070000}"/>
    <cellStyle name="Normal 6 2 36" xfId="1921" xr:uid="{00000000-0005-0000-0000-000087070000}"/>
    <cellStyle name="Normal 6 2 37" xfId="1922" xr:uid="{00000000-0005-0000-0000-000088070000}"/>
    <cellStyle name="Normal 6 2 38" xfId="1923" xr:uid="{00000000-0005-0000-0000-000089070000}"/>
    <cellStyle name="Normal 6 2 39" xfId="1924" xr:uid="{00000000-0005-0000-0000-00008A070000}"/>
    <cellStyle name="Normal 6 2 4" xfId="1925" xr:uid="{00000000-0005-0000-0000-00008B070000}"/>
    <cellStyle name="Normal 6 2 40" xfId="1926" xr:uid="{00000000-0005-0000-0000-00008C070000}"/>
    <cellStyle name="Normal 6 2 41" xfId="1927" xr:uid="{00000000-0005-0000-0000-00008D070000}"/>
    <cellStyle name="Normal 6 2 42" xfId="1928" xr:uid="{00000000-0005-0000-0000-00008E070000}"/>
    <cellStyle name="Normal 6 2 43" xfId="1929" xr:uid="{00000000-0005-0000-0000-00008F070000}"/>
    <cellStyle name="Normal 6 2 44" xfId="1930" xr:uid="{00000000-0005-0000-0000-000090070000}"/>
    <cellStyle name="Normal 6 2 45" xfId="1931" xr:uid="{00000000-0005-0000-0000-000091070000}"/>
    <cellStyle name="Normal 6 2 46" xfId="1932" xr:uid="{00000000-0005-0000-0000-000092070000}"/>
    <cellStyle name="Normal 6 2 47" xfId="1933" xr:uid="{00000000-0005-0000-0000-000093070000}"/>
    <cellStyle name="Normal 6 2 48" xfId="1934" xr:uid="{00000000-0005-0000-0000-000094070000}"/>
    <cellStyle name="Normal 6 2 49" xfId="1935" xr:uid="{00000000-0005-0000-0000-000095070000}"/>
    <cellStyle name="Normal 6 2 5" xfId="1936" xr:uid="{00000000-0005-0000-0000-000096070000}"/>
    <cellStyle name="Normal 6 2 50" xfId="1937" xr:uid="{00000000-0005-0000-0000-000097070000}"/>
    <cellStyle name="Normal 6 2 51" xfId="1938" xr:uid="{00000000-0005-0000-0000-000098070000}"/>
    <cellStyle name="Normal 6 2 52" xfId="1939" xr:uid="{00000000-0005-0000-0000-000099070000}"/>
    <cellStyle name="Normal 6 2 53" xfId="1940" xr:uid="{00000000-0005-0000-0000-00009A070000}"/>
    <cellStyle name="Normal 6 2 54" xfId="1941" xr:uid="{00000000-0005-0000-0000-00009B070000}"/>
    <cellStyle name="Normal 6 2 55" xfId="1942" xr:uid="{00000000-0005-0000-0000-00009C070000}"/>
    <cellStyle name="Normal 6 2 56" xfId="1943" xr:uid="{00000000-0005-0000-0000-00009D070000}"/>
    <cellStyle name="Normal 6 2 57" xfId="1944" xr:uid="{00000000-0005-0000-0000-00009E070000}"/>
    <cellStyle name="Normal 6 2 58" xfId="1945" xr:uid="{00000000-0005-0000-0000-00009F070000}"/>
    <cellStyle name="Normal 6 2 59" xfId="1946" xr:uid="{00000000-0005-0000-0000-0000A0070000}"/>
    <cellStyle name="Normal 6 2 6" xfId="1947" xr:uid="{00000000-0005-0000-0000-0000A1070000}"/>
    <cellStyle name="Normal 6 2 60" xfId="1948" xr:uid="{00000000-0005-0000-0000-0000A2070000}"/>
    <cellStyle name="Normal 6 2 61" xfId="1949" xr:uid="{00000000-0005-0000-0000-0000A3070000}"/>
    <cellStyle name="Normal 6 2 62" xfId="1950" xr:uid="{00000000-0005-0000-0000-0000A4070000}"/>
    <cellStyle name="Normal 6 2 63" xfId="1951" xr:uid="{00000000-0005-0000-0000-0000A5070000}"/>
    <cellStyle name="Normal 6 2 64" xfId="1952" xr:uid="{00000000-0005-0000-0000-0000A6070000}"/>
    <cellStyle name="Normal 6 2 65" xfId="1953" xr:uid="{00000000-0005-0000-0000-0000A7070000}"/>
    <cellStyle name="Normal 6 2 66" xfId="1954" xr:uid="{00000000-0005-0000-0000-0000A8070000}"/>
    <cellStyle name="Normal 6 2 67" xfId="1955" xr:uid="{00000000-0005-0000-0000-0000A9070000}"/>
    <cellStyle name="Normal 6 2 7" xfId="1956" xr:uid="{00000000-0005-0000-0000-0000AA070000}"/>
    <cellStyle name="Normal 6 2 8" xfId="1957" xr:uid="{00000000-0005-0000-0000-0000AB070000}"/>
    <cellStyle name="Normal 6 2 9" xfId="1958" xr:uid="{00000000-0005-0000-0000-0000AC070000}"/>
    <cellStyle name="Normal 7" xfId="1959" xr:uid="{00000000-0005-0000-0000-0000AD070000}"/>
    <cellStyle name="Normal 8" xfId="1960" xr:uid="{00000000-0005-0000-0000-0000AE070000}"/>
    <cellStyle name="Normal 9" xfId="1961" xr:uid="{00000000-0005-0000-0000-0000AF070000}"/>
    <cellStyle name="Porcentaje" xfId="2305" builtinId="5"/>
    <cellStyle name="Porcentual 2" xfId="1962" xr:uid="{00000000-0005-0000-0000-0000B1070000}"/>
    <cellStyle name="Porcentual 2 2" xfId="1963" xr:uid="{00000000-0005-0000-0000-0000B2070000}"/>
    <cellStyle name="Porcentual 2 2 10" xfId="1964" xr:uid="{00000000-0005-0000-0000-0000B3070000}"/>
    <cellStyle name="Porcentual 2 2 11" xfId="1965" xr:uid="{00000000-0005-0000-0000-0000B4070000}"/>
    <cellStyle name="Porcentual 2 2 12" xfId="1966" xr:uid="{00000000-0005-0000-0000-0000B5070000}"/>
    <cellStyle name="Porcentual 2 2 13" xfId="1967" xr:uid="{00000000-0005-0000-0000-0000B6070000}"/>
    <cellStyle name="Porcentual 2 2 14" xfId="1968" xr:uid="{00000000-0005-0000-0000-0000B7070000}"/>
    <cellStyle name="Porcentual 2 2 15" xfId="1969" xr:uid="{00000000-0005-0000-0000-0000B8070000}"/>
    <cellStyle name="Porcentual 2 2 16" xfId="1970" xr:uid="{00000000-0005-0000-0000-0000B9070000}"/>
    <cellStyle name="Porcentual 2 2 17" xfId="1971" xr:uid="{00000000-0005-0000-0000-0000BA070000}"/>
    <cellStyle name="Porcentual 2 2 18" xfId="1972" xr:uid="{00000000-0005-0000-0000-0000BB070000}"/>
    <cellStyle name="Porcentual 2 2 19" xfId="1973" xr:uid="{00000000-0005-0000-0000-0000BC070000}"/>
    <cellStyle name="Porcentual 2 2 2" xfId="1974" xr:uid="{00000000-0005-0000-0000-0000BD070000}"/>
    <cellStyle name="Porcentual 2 2 2 2" xfId="1975" xr:uid="{00000000-0005-0000-0000-0000BE070000}"/>
    <cellStyle name="Porcentual 2 2 2 2 10" xfId="1976" xr:uid="{00000000-0005-0000-0000-0000BF070000}"/>
    <cellStyle name="Porcentual 2 2 2 2 11" xfId="1977" xr:uid="{00000000-0005-0000-0000-0000C0070000}"/>
    <cellStyle name="Porcentual 2 2 2 2 12" xfId="1978" xr:uid="{00000000-0005-0000-0000-0000C1070000}"/>
    <cellStyle name="Porcentual 2 2 2 2 13" xfId="1979" xr:uid="{00000000-0005-0000-0000-0000C2070000}"/>
    <cellStyle name="Porcentual 2 2 2 2 14" xfId="1980" xr:uid="{00000000-0005-0000-0000-0000C3070000}"/>
    <cellStyle name="Porcentual 2 2 2 2 15" xfId="1981" xr:uid="{00000000-0005-0000-0000-0000C4070000}"/>
    <cellStyle name="Porcentual 2 2 2 2 16" xfId="1982" xr:uid="{00000000-0005-0000-0000-0000C5070000}"/>
    <cellStyle name="Porcentual 2 2 2 2 17" xfId="1983" xr:uid="{00000000-0005-0000-0000-0000C6070000}"/>
    <cellStyle name="Porcentual 2 2 2 2 18" xfId="1984" xr:uid="{00000000-0005-0000-0000-0000C7070000}"/>
    <cellStyle name="Porcentual 2 2 2 2 19" xfId="1985" xr:uid="{00000000-0005-0000-0000-0000C8070000}"/>
    <cellStyle name="Porcentual 2 2 2 2 2" xfId="1986" xr:uid="{00000000-0005-0000-0000-0000C9070000}"/>
    <cellStyle name="Porcentual 2 2 2 2 2 2" xfId="1987" xr:uid="{00000000-0005-0000-0000-0000CA070000}"/>
    <cellStyle name="Porcentual 2 2 2 2 2 2 10" xfId="1988" xr:uid="{00000000-0005-0000-0000-0000CB070000}"/>
    <cellStyle name="Porcentual 2 2 2 2 2 2 11" xfId="1989" xr:uid="{00000000-0005-0000-0000-0000CC070000}"/>
    <cellStyle name="Porcentual 2 2 2 2 2 2 12" xfId="1990" xr:uid="{00000000-0005-0000-0000-0000CD070000}"/>
    <cellStyle name="Porcentual 2 2 2 2 2 2 13" xfId="1991" xr:uid="{00000000-0005-0000-0000-0000CE070000}"/>
    <cellStyle name="Porcentual 2 2 2 2 2 2 14" xfId="1992" xr:uid="{00000000-0005-0000-0000-0000CF070000}"/>
    <cellStyle name="Porcentual 2 2 2 2 2 2 15" xfId="1993" xr:uid="{00000000-0005-0000-0000-0000D0070000}"/>
    <cellStyle name="Porcentual 2 2 2 2 2 2 16" xfId="1994" xr:uid="{00000000-0005-0000-0000-0000D1070000}"/>
    <cellStyle name="Porcentual 2 2 2 2 2 2 17" xfId="1995" xr:uid="{00000000-0005-0000-0000-0000D2070000}"/>
    <cellStyle name="Porcentual 2 2 2 2 2 2 18" xfId="1996" xr:uid="{00000000-0005-0000-0000-0000D3070000}"/>
    <cellStyle name="Porcentual 2 2 2 2 2 2 19" xfId="1997" xr:uid="{00000000-0005-0000-0000-0000D4070000}"/>
    <cellStyle name="Porcentual 2 2 2 2 2 2 2" xfId="1998" xr:uid="{00000000-0005-0000-0000-0000D5070000}"/>
    <cellStyle name="Porcentual 2 2 2 2 2 2 20" xfId="1999" xr:uid="{00000000-0005-0000-0000-0000D6070000}"/>
    <cellStyle name="Porcentual 2 2 2 2 2 2 21" xfId="2000" xr:uid="{00000000-0005-0000-0000-0000D7070000}"/>
    <cellStyle name="Porcentual 2 2 2 2 2 2 22" xfId="2001" xr:uid="{00000000-0005-0000-0000-0000D8070000}"/>
    <cellStyle name="Porcentual 2 2 2 2 2 2 23" xfId="2002" xr:uid="{00000000-0005-0000-0000-0000D9070000}"/>
    <cellStyle name="Porcentual 2 2 2 2 2 2 24" xfId="2003" xr:uid="{00000000-0005-0000-0000-0000DA070000}"/>
    <cellStyle name="Porcentual 2 2 2 2 2 2 25" xfId="2004" xr:uid="{00000000-0005-0000-0000-0000DB070000}"/>
    <cellStyle name="Porcentual 2 2 2 2 2 2 26" xfId="2005" xr:uid="{00000000-0005-0000-0000-0000DC070000}"/>
    <cellStyle name="Porcentual 2 2 2 2 2 2 27" xfId="2006" xr:uid="{00000000-0005-0000-0000-0000DD070000}"/>
    <cellStyle name="Porcentual 2 2 2 2 2 2 28" xfId="2007" xr:uid="{00000000-0005-0000-0000-0000DE070000}"/>
    <cellStyle name="Porcentual 2 2 2 2 2 2 29" xfId="2008" xr:uid="{00000000-0005-0000-0000-0000DF070000}"/>
    <cellStyle name="Porcentual 2 2 2 2 2 2 3" xfId="2009" xr:uid="{00000000-0005-0000-0000-0000E0070000}"/>
    <cellStyle name="Porcentual 2 2 2 2 2 2 30" xfId="2010" xr:uid="{00000000-0005-0000-0000-0000E1070000}"/>
    <cellStyle name="Porcentual 2 2 2 2 2 2 31" xfId="2011" xr:uid="{00000000-0005-0000-0000-0000E2070000}"/>
    <cellStyle name="Porcentual 2 2 2 2 2 2 32" xfId="2012" xr:uid="{00000000-0005-0000-0000-0000E3070000}"/>
    <cellStyle name="Porcentual 2 2 2 2 2 2 33" xfId="2013" xr:uid="{00000000-0005-0000-0000-0000E4070000}"/>
    <cellStyle name="Porcentual 2 2 2 2 2 2 34" xfId="2014" xr:uid="{00000000-0005-0000-0000-0000E5070000}"/>
    <cellStyle name="Porcentual 2 2 2 2 2 2 35" xfId="2015" xr:uid="{00000000-0005-0000-0000-0000E6070000}"/>
    <cellStyle name="Porcentual 2 2 2 2 2 2 36" xfId="2016" xr:uid="{00000000-0005-0000-0000-0000E7070000}"/>
    <cellStyle name="Porcentual 2 2 2 2 2 2 37" xfId="2017" xr:uid="{00000000-0005-0000-0000-0000E8070000}"/>
    <cellStyle name="Porcentual 2 2 2 2 2 2 38" xfId="2018" xr:uid="{00000000-0005-0000-0000-0000E9070000}"/>
    <cellStyle name="Porcentual 2 2 2 2 2 2 39" xfId="2019" xr:uid="{00000000-0005-0000-0000-0000EA070000}"/>
    <cellStyle name="Porcentual 2 2 2 2 2 2 4" xfId="2020" xr:uid="{00000000-0005-0000-0000-0000EB070000}"/>
    <cellStyle name="Porcentual 2 2 2 2 2 2 40" xfId="2021" xr:uid="{00000000-0005-0000-0000-0000EC070000}"/>
    <cellStyle name="Porcentual 2 2 2 2 2 2 41" xfId="2022" xr:uid="{00000000-0005-0000-0000-0000ED070000}"/>
    <cellStyle name="Porcentual 2 2 2 2 2 2 42" xfId="2023" xr:uid="{00000000-0005-0000-0000-0000EE070000}"/>
    <cellStyle name="Porcentual 2 2 2 2 2 2 43" xfId="2024" xr:uid="{00000000-0005-0000-0000-0000EF070000}"/>
    <cellStyle name="Porcentual 2 2 2 2 2 2 44" xfId="2025" xr:uid="{00000000-0005-0000-0000-0000F0070000}"/>
    <cellStyle name="Porcentual 2 2 2 2 2 2 45" xfId="2026" xr:uid="{00000000-0005-0000-0000-0000F1070000}"/>
    <cellStyle name="Porcentual 2 2 2 2 2 2 46" xfId="2027" xr:uid="{00000000-0005-0000-0000-0000F2070000}"/>
    <cellStyle name="Porcentual 2 2 2 2 2 2 47" xfId="2028" xr:uid="{00000000-0005-0000-0000-0000F3070000}"/>
    <cellStyle name="Porcentual 2 2 2 2 2 2 48" xfId="2029" xr:uid="{00000000-0005-0000-0000-0000F4070000}"/>
    <cellStyle name="Porcentual 2 2 2 2 2 2 49" xfId="2030" xr:uid="{00000000-0005-0000-0000-0000F5070000}"/>
    <cellStyle name="Porcentual 2 2 2 2 2 2 5" xfId="2031" xr:uid="{00000000-0005-0000-0000-0000F6070000}"/>
    <cellStyle name="Porcentual 2 2 2 2 2 2 50" xfId="2032" xr:uid="{00000000-0005-0000-0000-0000F7070000}"/>
    <cellStyle name="Porcentual 2 2 2 2 2 2 51" xfId="2033" xr:uid="{00000000-0005-0000-0000-0000F8070000}"/>
    <cellStyle name="Porcentual 2 2 2 2 2 2 52" xfId="2034" xr:uid="{00000000-0005-0000-0000-0000F9070000}"/>
    <cellStyle name="Porcentual 2 2 2 2 2 2 53" xfId="2035" xr:uid="{00000000-0005-0000-0000-0000FA070000}"/>
    <cellStyle name="Porcentual 2 2 2 2 2 2 54" xfId="2036" xr:uid="{00000000-0005-0000-0000-0000FB070000}"/>
    <cellStyle name="Porcentual 2 2 2 2 2 2 55" xfId="2037" xr:uid="{00000000-0005-0000-0000-0000FC070000}"/>
    <cellStyle name="Porcentual 2 2 2 2 2 2 56" xfId="2038" xr:uid="{00000000-0005-0000-0000-0000FD070000}"/>
    <cellStyle name="Porcentual 2 2 2 2 2 2 57" xfId="2039" xr:uid="{00000000-0005-0000-0000-0000FE070000}"/>
    <cellStyle name="Porcentual 2 2 2 2 2 2 58" xfId="2040" xr:uid="{00000000-0005-0000-0000-0000FF070000}"/>
    <cellStyle name="Porcentual 2 2 2 2 2 2 59" xfId="2041" xr:uid="{00000000-0005-0000-0000-000000080000}"/>
    <cellStyle name="Porcentual 2 2 2 2 2 2 6" xfId="2042" xr:uid="{00000000-0005-0000-0000-000001080000}"/>
    <cellStyle name="Porcentual 2 2 2 2 2 2 60" xfId="2043" xr:uid="{00000000-0005-0000-0000-000002080000}"/>
    <cellStyle name="Porcentual 2 2 2 2 2 2 61" xfId="2044" xr:uid="{00000000-0005-0000-0000-000003080000}"/>
    <cellStyle name="Porcentual 2 2 2 2 2 2 62" xfId="2045" xr:uid="{00000000-0005-0000-0000-000004080000}"/>
    <cellStyle name="Porcentual 2 2 2 2 2 2 63" xfId="2046" xr:uid="{00000000-0005-0000-0000-000005080000}"/>
    <cellStyle name="Porcentual 2 2 2 2 2 2 64" xfId="2047" xr:uid="{00000000-0005-0000-0000-000006080000}"/>
    <cellStyle name="Porcentual 2 2 2 2 2 2 65" xfId="2048" xr:uid="{00000000-0005-0000-0000-000007080000}"/>
    <cellStyle name="Porcentual 2 2 2 2 2 2 66" xfId="2049" xr:uid="{00000000-0005-0000-0000-000008080000}"/>
    <cellStyle name="Porcentual 2 2 2 2 2 2 7" xfId="2050" xr:uid="{00000000-0005-0000-0000-000009080000}"/>
    <cellStyle name="Porcentual 2 2 2 2 2 2 8" xfId="2051" xr:uid="{00000000-0005-0000-0000-00000A080000}"/>
    <cellStyle name="Porcentual 2 2 2 2 2 2 9" xfId="2052" xr:uid="{00000000-0005-0000-0000-00000B080000}"/>
    <cellStyle name="Porcentual 2 2 2 2 2 3" xfId="2053" xr:uid="{00000000-0005-0000-0000-00000C080000}"/>
    <cellStyle name="Porcentual 2 2 2 2 20" xfId="2054" xr:uid="{00000000-0005-0000-0000-00000D080000}"/>
    <cellStyle name="Porcentual 2 2 2 2 21" xfId="2055" xr:uid="{00000000-0005-0000-0000-00000E080000}"/>
    <cellStyle name="Porcentual 2 2 2 2 22" xfId="2056" xr:uid="{00000000-0005-0000-0000-00000F080000}"/>
    <cellStyle name="Porcentual 2 2 2 2 23" xfId="2057" xr:uid="{00000000-0005-0000-0000-000010080000}"/>
    <cellStyle name="Porcentual 2 2 2 2 24" xfId="2058" xr:uid="{00000000-0005-0000-0000-000011080000}"/>
    <cellStyle name="Porcentual 2 2 2 2 25" xfId="2059" xr:uid="{00000000-0005-0000-0000-000012080000}"/>
    <cellStyle name="Porcentual 2 2 2 2 26" xfId="2060" xr:uid="{00000000-0005-0000-0000-000013080000}"/>
    <cellStyle name="Porcentual 2 2 2 2 27" xfId="2061" xr:uid="{00000000-0005-0000-0000-000014080000}"/>
    <cellStyle name="Porcentual 2 2 2 2 28" xfId="2062" xr:uid="{00000000-0005-0000-0000-000015080000}"/>
    <cellStyle name="Porcentual 2 2 2 2 29" xfId="2063" xr:uid="{00000000-0005-0000-0000-000016080000}"/>
    <cellStyle name="Porcentual 2 2 2 2 3" xfId="2064" xr:uid="{00000000-0005-0000-0000-000017080000}"/>
    <cellStyle name="Porcentual 2 2 2 2 30" xfId="2065" xr:uid="{00000000-0005-0000-0000-000018080000}"/>
    <cellStyle name="Porcentual 2 2 2 2 31" xfId="2066" xr:uid="{00000000-0005-0000-0000-000019080000}"/>
    <cellStyle name="Porcentual 2 2 2 2 32" xfId="2067" xr:uid="{00000000-0005-0000-0000-00001A080000}"/>
    <cellStyle name="Porcentual 2 2 2 2 33" xfId="2068" xr:uid="{00000000-0005-0000-0000-00001B080000}"/>
    <cellStyle name="Porcentual 2 2 2 2 34" xfId="2069" xr:uid="{00000000-0005-0000-0000-00001C080000}"/>
    <cellStyle name="Porcentual 2 2 2 2 35" xfId="2070" xr:uid="{00000000-0005-0000-0000-00001D080000}"/>
    <cellStyle name="Porcentual 2 2 2 2 36" xfId="2071" xr:uid="{00000000-0005-0000-0000-00001E080000}"/>
    <cellStyle name="Porcentual 2 2 2 2 37" xfId="2072" xr:uid="{00000000-0005-0000-0000-00001F080000}"/>
    <cellStyle name="Porcentual 2 2 2 2 38" xfId="2073" xr:uid="{00000000-0005-0000-0000-000020080000}"/>
    <cellStyle name="Porcentual 2 2 2 2 39" xfId="2074" xr:uid="{00000000-0005-0000-0000-000021080000}"/>
    <cellStyle name="Porcentual 2 2 2 2 4" xfId="2075" xr:uid="{00000000-0005-0000-0000-000022080000}"/>
    <cellStyle name="Porcentual 2 2 2 2 40" xfId="2076" xr:uid="{00000000-0005-0000-0000-000023080000}"/>
    <cellStyle name="Porcentual 2 2 2 2 41" xfId="2077" xr:uid="{00000000-0005-0000-0000-000024080000}"/>
    <cellStyle name="Porcentual 2 2 2 2 42" xfId="2078" xr:uid="{00000000-0005-0000-0000-000025080000}"/>
    <cellStyle name="Porcentual 2 2 2 2 43" xfId="2079" xr:uid="{00000000-0005-0000-0000-000026080000}"/>
    <cellStyle name="Porcentual 2 2 2 2 44" xfId="2080" xr:uid="{00000000-0005-0000-0000-000027080000}"/>
    <cellStyle name="Porcentual 2 2 2 2 45" xfId="2081" xr:uid="{00000000-0005-0000-0000-000028080000}"/>
    <cellStyle name="Porcentual 2 2 2 2 46" xfId="2082" xr:uid="{00000000-0005-0000-0000-000029080000}"/>
    <cellStyle name="Porcentual 2 2 2 2 47" xfId="2083" xr:uid="{00000000-0005-0000-0000-00002A080000}"/>
    <cellStyle name="Porcentual 2 2 2 2 48" xfId="2084" xr:uid="{00000000-0005-0000-0000-00002B080000}"/>
    <cellStyle name="Porcentual 2 2 2 2 49" xfId="2085" xr:uid="{00000000-0005-0000-0000-00002C080000}"/>
    <cellStyle name="Porcentual 2 2 2 2 5" xfId="2086" xr:uid="{00000000-0005-0000-0000-00002D080000}"/>
    <cellStyle name="Porcentual 2 2 2 2 50" xfId="2087" xr:uid="{00000000-0005-0000-0000-00002E080000}"/>
    <cellStyle name="Porcentual 2 2 2 2 51" xfId="2088" xr:uid="{00000000-0005-0000-0000-00002F080000}"/>
    <cellStyle name="Porcentual 2 2 2 2 52" xfId="2089" xr:uid="{00000000-0005-0000-0000-000030080000}"/>
    <cellStyle name="Porcentual 2 2 2 2 53" xfId="2090" xr:uid="{00000000-0005-0000-0000-000031080000}"/>
    <cellStyle name="Porcentual 2 2 2 2 54" xfId="2091" xr:uid="{00000000-0005-0000-0000-000032080000}"/>
    <cellStyle name="Porcentual 2 2 2 2 55" xfId="2092" xr:uid="{00000000-0005-0000-0000-000033080000}"/>
    <cellStyle name="Porcentual 2 2 2 2 56" xfId="2093" xr:uid="{00000000-0005-0000-0000-000034080000}"/>
    <cellStyle name="Porcentual 2 2 2 2 57" xfId="2094" xr:uid="{00000000-0005-0000-0000-000035080000}"/>
    <cellStyle name="Porcentual 2 2 2 2 58" xfId="2095" xr:uid="{00000000-0005-0000-0000-000036080000}"/>
    <cellStyle name="Porcentual 2 2 2 2 59" xfId="2096" xr:uid="{00000000-0005-0000-0000-000037080000}"/>
    <cellStyle name="Porcentual 2 2 2 2 6" xfId="2097" xr:uid="{00000000-0005-0000-0000-000038080000}"/>
    <cellStyle name="Porcentual 2 2 2 2 60" xfId="2098" xr:uid="{00000000-0005-0000-0000-000039080000}"/>
    <cellStyle name="Porcentual 2 2 2 2 61" xfId="2099" xr:uid="{00000000-0005-0000-0000-00003A080000}"/>
    <cellStyle name="Porcentual 2 2 2 2 62" xfId="2100" xr:uid="{00000000-0005-0000-0000-00003B080000}"/>
    <cellStyle name="Porcentual 2 2 2 2 63" xfId="2101" xr:uid="{00000000-0005-0000-0000-00003C080000}"/>
    <cellStyle name="Porcentual 2 2 2 2 64" xfId="2102" xr:uid="{00000000-0005-0000-0000-00003D080000}"/>
    <cellStyle name="Porcentual 2 2 2 2 65" xfId="2103" xr:uid="{00000000-0005-0000-0000-00003E080000}"/>
    <cellStyle name="Porcentual 2 2 2 2 66" xfId="2104" xr:uid="{00000000-0005-0000-0000-00003F080000}"/>
    <cellStyle name="Porcentual 2 2 2 2 67" xfId="2105" xr:uid="{00000000-0005-0000-0000-000040080000}"/>
    <cellStyle name="Porcentual 2 2 2 2 7" xfId="2106" xr:uid="{00000000-0005-0000-0000-000041080000}"/>
    <cellStyle name="Porcentual 2 2 2 2 8" xfId="2107" xr:uid="{00000000-0005-0000-0000-000042080000}"/>
    <cellStyle name="Porcentual 2 2 2 2 9" xfId="2108" xr:uid="{00000000-0005-0000-0000-000043080000}"/>
    <cellStyle name="Porcentual 2 2 2 3" xfId="2109" xr:uid="{00000000-0005-0000-0000-000044080000}"/>
    <cellStyle name="Porcentual 2 2 2 3 10" xfId="2110" xr:uid="{00000000-0005-0000-0000-000045080000}"/>
    <cellStyle name="Porcentual 2 2 2 3 11" xfId="2111" xr:uid="{00000000-0005-0000-0000-000046080000}"/>
    <cellStyle name="Porcentual 2 2 2 3 12" xfId="2112" xr:uid="{00000000-0005-0000-0000-000047080000}"/>
    <cellStyle name="Porcentual 2 2 2 3 13" xfId="2113" xr:uid="{00000000-0005-0000-0000-000048080000}"/>
    <cellStyle name="Porcentual 2 2 2 3 14" xfId="2114" xr:uid="{00000000-0005-0000-0000-000049080000}"/>
    <cellStyle name="Porcentual 2 2 2 3 15" xfId="2115" xr:uid="{00000000-0005-0000-0000-00004A080000}"/>
    <cellStyle name="Porcentual 2 2 2 3 16" xfId="2116" xr:uid="{00000000-0005-0000-0000-00004B080000}"/>
    <cellStyle name="Porcentual 2 2 2 3 17" xfId="2117" xr:uid="{00000000-0005-0000-0000-00004C080000}"/>
    <cellStyle name="Porcentual 2 2 2 3 18" xfId="2118" xr:uid="{00000000-0005-0000-0000-00004D080000}"/>
    <cellStyle name="Porcentual 2 2 2 3 19" xfId="2119" xr:uid="{00000000-0005-0000-0000-00004E080000}"/>
    <cellStyle name="Porcentual 2 2 2 3 2" xfId="2120" xr:uid="{00000000-0005-0000-0000-00004F080000}"/>
    <cellStyle name="Porcentual 2 2 2 3 20" xfId="2121" xr:uid="{00000000-0005-0000-0000-000050080000}"/>
    <cellStyle name="Porcentual 2 2 2 3 21" xfId="2122" xr:uid="{00000000-0005-0000-0000-000051080000}"/>
    <cellStyle name="Porcentual 2 2 2 3 22" xfId="2123" xr:uid="{00000000-0005-0000-0000-000052080000}"/>
    <cellStyle name="Porcentual 2 2 2 3 23" xfId="2124" xr:uid="{00000000-0005-0000-0000-000053080000}"/>
    <cellStyle name="Porcentual 2 2 2 3 24" xfId="2125" xr:uid="{00000000-0005-0000-0000-000054080000}"/>
    <cellStyle name="Porcentual 2 2 2 3 25" xfId="2126" xr:uid="{00000000-0005-0000-0000-000055080000}"/>
    <cellStyle name="Porcentual 2 2 2 3 26" xfId="2127" xr:uid="{00000000-0005-0000-0000-000056080000}"/>
    <cellStyle name="Porcentual 2 2 2 3 27" xfId="2128" xr:uid="{00000000-0005-0000-0000-000057080000}"/>
    <cellStyle name="Porcentual 2 2 2 3 28" xfId="2129" xr:uid="{00000000-0005-0000-0000-000058080000}"/>
    <cellStyle name="Porcentual 2 2 2 3 29" xfId="2130" xr:uid="{00000000-0005-0000-0000-000059080000}"/>
    <cellStyle name="Porcentual 2 2 2 3 3" xfId="2131" xr:uid="{00000000-0005-0000-0000-00005A080000}"/>
    <cellStyle name="Porcentual 2 2 2 3 30" xfId="2132" xr:uid="{00000000-0005-0000-0000-00005B080000}"/>
    <cellStyle name="Porcentual 2 2 2 3 31" xfId="2133" xr:uid="{00000000-0005-0000-0000-00005C080000}"/>
    <cellStyle name="Porcentual 2 2 2 3 32" xfId="2134" xr:uid="{00000000-0005-0000-0000-00005D080000}"/>
    <cellStyle name="Porcentual 2 2 2 3 33" xfId="2135" xr:uid="{00000000-0005-0000-0000-00005E080000}"/>
    <cellStyle name="Porcentual 2 2 2 3 34" xfId="2136" xr:uid="{00000000-0005-0000-0000-00005F080000}"/>
    <cellStyle name="Porcentual 2 2 2 3 35" xfId="2137" xr:uid="{00000000-0005-0000-0000-000060080000}"/>
    <cellStyle name="Porcentual 2 2 2 3 36" xfId="2138" xr:uid="{00000000-0005-0000-0000-000061080000}"/>
    <cellStyle name="Porcentual 2 2 2 3 37" xfId="2139" xr:uid="{00000000-0005-0000-0000-000062080000}"/>
    <cellStyle name="Porcentual 2 2 2 3 38" xfId="2140" xr:uid="{00000000-0005-0000-0000-000063080000}"/>
    <cellStyle name="Porcentual 2 2 2 3 39" xfId="2141" xr:uid="{00000000-0005-0000-0000-000064080000}"/>
    <cellStyle name="Porcentual 2 2 2 3 4" xfId="2142" xr:uid="{00000000-0005-0000-0000-000065080000}"/>
    <cellStyle name="Porcentual 2 2 2 3 40" xfId="2143" xr:uid="{00000000-0005-0000-0000-000066080000}"/>
    <cellStyle name="Porcentual 2 2 2 3 41" xfId="2144" xr:uid="{00000000-0005-0000-0000-000067080000}"/>
    <cellStyle name="Porcentual 2 2 2 3 42" xfId="2145" xr:uid="{00000000-0005-0000-0000-000068080000}"/>
    <cellStyle name="Porcentual 2 2 2 3 43" xfId="2146" xr:uid="{00000000-0005-0000-0000-000069080000}"/>
    <cellStyle name="Porcentual 2 2 2 3 44" xfId="2147" xr:uid="{00000000-0005-0000-0000-00006A080000}"/>
    <cellStyle name="Porcentual 2 2 2 3 45" xfId="2148" xr:uid="{00000000-0005-0000-0000-00006B080000}"/>
    <cellStyle name="Porcentual 2 2 2 3 46" xfId="2149" xr:uid="{00000000-0005-0000-0000-00006C080000}"/>
    <cellStyle name="Porcentual 2 2 2 3 47" xfId="2150" xr:uid="{00000000-0005-0000-0000-00006D080000}"/>
    <cellStyle name="Porcentual 2 2 2 3 48" xfId="2151" xr:uid="{00000000-0005-0000-0000-00006E080000}"/>
    <cellStyle name="Porcentual 2 2 2 3 49" xfId="2152" xr:uid="{00000000-0005-0000-0000-00006F080000}"/>
    <cellStyle name="Porcentual 2 2 2 3 5" xfId="2153" xr:uid="{00000000-0005-0000-0000-000070080000}"/>
    <cellStyle name="Porcentual 2 2 2 3 50" xfId="2154" xr:uid="{00000000-0005-0000-0000-000071080000}"/>
    <cellStyle name="Porcentual 2 2 2 3 51" xfId="2155" xr:uid="{00000000-0005-0000-0000-000072080000}"/>
    <cellStyle name="Porcentual 2 2 2 3 52" xfId="2156" xr:uid="{00000000-0005-0000-0000-000073080000}"/>
    <cellStyle name="Porcentual 2 2 2 3 53" xfId="2157" xr:uid="{00000000-0005-0000-0000-000074080000}"/>
    <cellStyle name="Porcentual 2 2 2 3 54" xfId="2158" xr:uid="{00000000-0005-0000-0000-000075080000}"/>
    <cellStyle name="Porcentual 2 2 2 3 55" xfId="2159" xr:uid="{00000000-0005-0000-0000-000076080000}"/>
    <cellStyle name="Porcentual 2 2 2 3 56" xfId="2160" xr:uid="{00000000-0005-0000-0000-000077080000}"/>
    <cellStyle name="Porcentual 2 2 2 3 57" xfId="2161" xr:uid="{00000000-0005-0000-0000-000078080000}"/>
    <cellStyle name="Porcentual 2 2 2 3 58" xfId="2162" xr:uid="{00000000-0005-0000-0000-000079080000}"/>
    <cellStyle name="Porcentual 2 2 2 3 59" xfId="2163" xr:uid="{00000000-0005-0000-0000-00007A080000}"/>
    <cellStyle name="Porcentual 2 2 2 3 6" xfId="2164" xr:uid="{00000000-0005-0000-0000-00007B080000}"/>
    <cellStyle name="Porcentual 2 2 2 3 60" xfId="2165" xr:uid="{00000000-0005-0000-0000-00007C080000}"/>
    <cellStyle name="Porcentual 2 2 2 3 61" xfId="2166" xr:uid="{00000000-0005-0000-0000-00007D080000}"/>
    <cellStyle name="Porcentual 2 2 2 3 62" xfId="2167" xr:uid="{00000000-0005-0000-0000-00007E080000}"/>
    <cellStyle name="Porcentual 2 2 2 3 63" xfId="2168" xr:uid="{00000000-0005-0000-0000-00007F080000}"/>
    <cellStyle name="Porcentual 2 2 2 3 64" xfId="2169" xr:uid="{00000000-0005-0000-0000-000080080000}"/>
    <cellStyle name="Porcentual 2 2 2 3 65" xfId="2170" xr:uid="{00000000-0005-0000-0000-000081080000}"/>
    <cellStyle name="Porcentual 2 2 2 3 66" xfId="2171" xr:uid="{00000000-0005-0000-0000-000082080000}"/>
    <cellStyle name="Porcentual 2 2 2 3 7" xfId="2172" xr:uid="{00000000-0005-0000-0000-000083080000}"/>
    <cellStyle name="Porcentual 2 2 2 3 8" xfId="2173" xr:uid="{00000000-0005-0000-0000-000084080000}"/>
    <cellStyle name="Porcentual 2 2 2 3 9" xfId="2174" xr:uid="{00000000-0005-0000-0000-000085080000}"/>
    <cellStyle name="Porcentual 2 2 2 4" xfId="2175" xr:uid="{00000000-0005-0000-0000-000086080000}"/>
    <cellStyle name="Porcentual 2 2 20" xfId="2176" xr:uid="{00000000-0005-0000-0000-000087080000}"/>
    <cellStyle name="Porcentual 2 2 21" xfId="2177" xr:uid="{00000000-0005-0000-0000-000088080000}"/>
    <cellStyle name="Porcentual 2 2 22" xfId="2178" xr:uid="{00000000-0005-0000-0000-000089080000}"/>
    <cellStyle name="Porcentual 2 2 23" xfId="2179" xr:uid="{00000000-0005-0000-0000-00008A080000}"/>
    <cellStyle name="Porcentual 2 2 24" xfId="2180" xr:uid="{00000000-0005-0000-0000-00008B080000}"/>
    <cellStyle name="Porcentual 2 2 25" xfId="2181" xr:uid="{00000000-0005-0000-0000-00008C080000}"/>
    <cellStyle name="Porcentual 2 2 26" xfId="2182" xr:uid="{00000000-0005-0000-0000-00008D080000}"/>
    <cellStyle name="Porcentual 2 2 27" xfId="2183" xr:uid="{00000000-0005-0000-0000-00008E080000}"/>
    <cellStyle name="Porcentual 2 2 28" xfId="2184" xr:uid="{00000000-0005-0000-0000-00008F080000}"/>
    <cellStyle name="Porcentual 2 2 29" xfId="2185" xr:uid="{00000000-0005-0000-0000-000090080000}"/>
    <cellStyle name="Porcentual 2 2 3" xfId="2186" xr:uid="{00000000-0005-0000-0000-000091080000}"/>
    <cellStyle name="Porcentual 2 2 3 2" xfId="2187" xr:uid="{00000000-0005-0000-0000-000092080000}"/>
    <cellStyle name="Porcentual 2 2 30" xfId="2188" xr:uid="{00000000-0005-0000-0000-000093080000}"/>
    <cellStyle name="Porcentual 2 2 31" xfId="2189" xr:uid="{00000000-0005-0000-0000-000094080000}"/>
    <cellStyle name="Porcentual 2 2 32" xfId="2190" xr:uid="{00000000-0005-0000-0000-000095080000}"/>
    <cellStyle name="Porcentual 2 2 33" xfId="2191" xr:uid="{00000000-0005-0000-0000-000096080000}"/>
    <cellStyle name="Porcentual 2 2 34" xfId="2192" xr:uid="{00000000-0005-0000-0000-000097080000}"/>
    <cellStyle name="Porcentual 2 2 35" xfId="2193" xr:uid="{00000000-0005-0000-0000-000098080000}"/>
    <cellStyle name="Porcentual 2 2 36" xfId="2194" xr:uid="{00000000-0005-0000-0000-000099080000}"/>
    <cellStyle name="Porcentual 2 2 37" xfId="2195" xr:uid="{00000000-0005-0000-0000-00009A080000}"/>
    <cellStyle name="Porcentual 2 2 38" xfId="2196" xr:uid="{00000000-0005-0000-0000-00009B080000}"/>
    <cellStyle name="Porcentual 2 2 39" xfId="2197" xr:uid="{00000000-0005-0000-0000-00009C080000}"/>
    <cellStyle name="Porcentual 2 2 4" xfId="2198" xr:uid="{00000000-0005-0000-0000-00009D080000}"/>
    <cellStyle name="Porcentual 2 2 40" xfId="2199" xr:uid="{00000000-0005-0000-0000-00009E080000}"/>
    <cellStyle name="Porcentual 2 2 41" xfId="2200" xr:uid="{00000000-0005-0000-0000-00009F080000}"/>
    <cellStyle name="Porcentual 2 2 42" xfId="2201" xr:uid="{00000000-0005-0000-0000-0000A0080000}"/>
    <cellStyle name="Porcentual 2 2 43" xfId="2202" xr:uid="{00000000-0005-0000-0000-0000A1080000}"/>
    <cellStyle name="Porcentual 2 2 44" xfId="2203" xr:uid="{00000000-0005-0000-0000-0000A2080000}"/>
    <cellStyle name="Porcentual 2 2 45" xfId="2204" xr:uid="{00000000-0005-0000-0000-0000A3080000}"/>
    <cellStyle name="Porcentual 2 2 46" xfId="2205" xr:uid="{00000000-0005-0000-0000-0000A4080000}"/>
    <cellStyle name="Porcentual 2 2 47" xfId="2206" xr:uid="{00000000-0005-0000-0000-0000A5080000}"/>
    <cellStyle name="Porcentual 2 2 48" xfId="2207" xr:uid="{00000000-0005-0000-0000-0000A6080000}"/>
    <cellStyle name="Porcentual 2 2 49" xfId="2208" xr:uid="{00000000-0005-0000-0000-0000A7080000}"/>
    <cellStyle name="Porcentual 2 2 5" xfId="2209" xr:uid="{00000000-0005-0000-0000-0000A8080000}"/>
    <cellStyle name="Porcentual 2 2 50" xfId="2210" xr:uid="{00000000-0005-0000-0000-0000A9080000}"/>
    <cellStyle name="Porcentual 2 2 51" xfId="2211" xr:uid="{00000000-0005-0000-0000-0000AA080000}"/>
    <cellStyle name="Porcentual 2 2 52" xfId="2212" xr:uid="{00000000-0005-0000-0000-0000AB080000}"/>
    <cellStyle name="Porcentual 2 2 53" xfId="2213" xr:uid="{00000000-0005-0000-0000-0000AC080000}"/>
    <cellStyle name="Porcentual 2 2 54" xfId="2214" xr:uid="{00000000-0005-0000-0000-0000AD080000}"/>
    <cellStyle name="Porcentual 2 2 55" xfId="2215" xr:uid="{00000000-0005-0000-0000-0000AE080000}"/>
    <cellStyle name="Porcentual 2 2 56" xfId="2216" xr:uid="{00000000-0005-0000-0000-0000AF080000}"/>
    <cellStyle name="Porcentual 2 2 57" xfId="2217" xr:uid="{00000000-0005-0000-0000-0000B0080000}"/>
    <cellStyle name="Porcentual 2 2 58" xfId="2218" xr:uid="{00000000-0005-0000-0000-0000B1080000}"/>
    <cellStyle name="Porcentual 2 2 59" xfId="2219" xr:uid="{00000000-0005-0000-0000-0000B2080000}"/>
    <cellStyle name="Porcentual 2 2 6" xfId="2220" xr:uid="{00000000-0005-0000-0000-0000B3080000}"/>
    <cellStyle name="Porcentual 2 2 60" xfId="2221" xr:uid="{00000000-0005-0000-0000-0000B4080000}"/>
    <cellStyle name="Porcentual 2 2 61" xfId="2222" xr:uid="{00000000-0005-0000-0000-0000B5080000}"/>
    <cellStyle name="Porcentual 2 2 62" xfId="2223" xr:uid="{00000000-0005-0000-0000-0000B6080000}"/>
    <cellStyle name="Porcentual 2 2 63" xfId="2224" xr:uid="{00000000-0005-0000-0000-0000B7080000}"/>
    <cellStyle name="Porcentual 2 2 64" xfId="2225" xr:uid="{00000000-0005-0000-0000-0000B8080000}"/>
    <cellStyle name="Porcentual 2 2 65" xfId="2226" xr:uid="{00000000-0005-0000-0000-0000B9080000}"/>
    <cellStyle name="Porcentual 2 2 66" xfId="2227" xr:uid="{00000000-0005-0000-0000-0000BA080000}"/>
    <cellStyle name="Porcentual 2 2 67" xfId="2228" xr:uid="{00000000-0005-0000-0000-0000BB080000}"/>
    <cellStyle name="Porcentual 2 2 68" xfId="2229" xr:uid="{00000000-0005-0000-0000-0000BC080000}"/>
    <cellStyle name="Porcentual 2 2 7" xfId="2230" xr:uid="{00000000-0005-0000-0000-0000BD080000}"/>
    <cellStyle name="Porcentual 2 2 8" xfId="2231" xr:uid="{00000000-0005-0000-0000-0000BE080000}"/>
    <cellStyle name="Porcentual 2 2 9" xfId="2232" xr:uid="{00000000-0005-0000-0000-0000BF080000}"/>
    <cellStyle name="Porcentual 2 3" xfId="2233" xr:uid="{00000000-0005-0000-0000-0000C0080000}"/>
    <cellStyle name="Porcentual 2 3 10" xfId="2234" xr:uid="{00000000-0005-0000-0000-0000C1080000}"/>
    <cellStyle name="Porcentual 2 3 11" xfId="2235" xr:uid="{00000000-0005-0000-0000-0000C2080000}"/>
    <cellStyle name="Porcentual 2 3 12" xfId="2236" xr:uid="{00000000-0005-0000-0000-0000C3080000}"/>
    <cellStyle name="Porcentual 2 3 13" xfId="2237" xr:uid="{00000000-0005-0000-0000-0000C4080000}"/>
    <cellStyle name="Porcentual 2 3 14" xfId="2238" xr:uid="{00000000-0005-0000-0000-0000C5080000}"/>
    <cellStyle name="Porcentual 2 3 15" xfId="2239" xr:uid="{00000000-0005-0000-0000-0000C6080000}"/>
    <cellStyle name="Porcentual 2 3 16" xfId="2240" xr:uid="{00000000-0005-0000-0000-0000C7080000}"/>
    <cellStyle name="Porcentual 2 3 17" xfId="2241" xr:uid="{00000000-0005-0000-0000-0000C8080000}"/>
    <cellStyle name="Porcentual 2 3 18" xfId="2242" xr:uid="{00000000-0005-0000-0000-0000C9080000}"/>
    <cellStyle name="Porcentual 2 3 19" xfId="2243" xr:uid="{00000000-0005-0000-0000-0000CA080000}"/>
    <cellStyle name="Porcentual 2 3 2" xfId="2244" xr:uid="{00000000-0005-0000-0000-0000CB080000}"/>
    <cellStyle name="Porcentual 2 3 20" xfId="2245" xr:uid="{00000000-0005-0000-0000-0000CC080000}"/>
    <cellStyle name="Porcentual 2 3 21" xfId="2246" xr:uid="{00000000-0005-0000-0000-0000CD080000}"/>
    <cellStyle name="Porcentual 2 3 22" xfId="2247" xr:uid="{00000000-0005-0000-0000-0000CE080000}"/>
    <cellStyle name="Porcentual 2 3 23" xfId="2248" xr:uid="{00000000-0005-0000-0000-0000CF080000}"/>
    <cellStyle name="Porcentual 2 3 24" xfId="2249" xr:uid="{00000000-0005-0000-0000-0000D0080000}"/>
    <cellStyle name="Porcentual 2 3 25" xfId="2250" xr:uid="{00000000-0005-0000-0000-0000D1080000}"/>
    <cellStyle name="Porcentual 2 3 26" xfId="2251" xr:uid="{00000000-0005-0000-0000-0000D2080000}"/>
    <cellStyle name="Porcentual 2 3 27" xfId="2252" xr:uid="{00000000-0005-0000-0000-0000D3080000}"/>
    <cellStyle name="Porcentual 2 3 28" xfId="2253" xr:uid="{00000000-0005-0000-0000-0000D4080000}"/>
    <cellStyle name="Porcentual 2 3 29" xfId="2254" xr:uid="{00000000-0005-0000-0000-0000D5080000}"/>
    <cellStyle name="Porcentual 2 3 3" xfId="2255" xr:uid="{00000000-0005-0000-0000-0000D6080000}"/>
    <cellStyle name="Porcentual 2 3 30" xfId="2256" xr:uid="{00000000-0005-0000-0000-0000D7080000}"/>
    <cellStyle name="Porcentual 2 3 31" xfId="2257" xr:uid="{00000000-0005-0000-0000-0000D8080000}"/>
    <cellStyle name="Porcentual 2 3 32" xfId="2258" xr:uid="{00000000-0005-0000-0000-0000D9080000}"/>
    <cellStyle name="Porcentual 2 3 33" xfId="2259" xr:uid="{00000000-0005-0000-0000-0000DA080000}"/>
    <cellStyle name="Porcentual 2 3 34" xfId="2260" xr:uid="{00000000-0005-0000-0000-0000DB080000}"/>
    <cellStyle name="Porcentual 2 3 35" xfId="2261" xr:uid="{00000000-0005-0000-0000-0000DC080000}"/>
    <cellStyle name="Porcentual 2 3 36" xfId="2262" xr:uid="{00000000-0005-0000-0000-0000DD080000}"/>
    <cellStyle name="Porcentual 2 3 37" xfId="2263" xr:uid="{00000000-0005-0000-0000-0000DE080000}"/>
    <cellStyle name="Porcentual 2 3 38" xfId="2264" xr:uid="{00000000-0005-0000-0000-0000DF080000}"/>
    <cellStyle name="Porcentual 2 3 39" xfId="2265" xr:uid="{00000000-0005-0000-0000-0000E0080000}"/>
    <cellStyle name="Porcentual 2 3 4" xfId="2266" xr:uid="{00000000-0005-0000-0000-0000E1080000}"/>
    <cellStyle name="Porcentual 2 3 40" xfId="2267" xr:uid="{00000000-0005-0000-0000-0000E2080000}"/>
    <cellStyle name="Porcentual 2 3 41" xfId="2268" xr:uid="{00000000-0005-0000-0000-0000E3080000}"/>
    <cellStyle name="Porcentual 2 3 42" xfId="2269" xr:uid="{00000000-0005-0000-0000-0000E4080000}"/>
    <cellStyle name="Porcentual 2 3 43" xfId="2270" xr:uid="{00000000-0005-0000-0000-0000E5080000}"/>
    <cellStyle name="Porcentual 2 3 44" xfId="2271" xr:uid="{00000000-0005-0000-0000-0000E6080000}"/>
    <cellStyle name="Porcentual 2 3 45" xfId="2272" xr:uid="{00000000-0005-0000-0000-0000E7080000}"/>
    <cellStyle name="Porcentual 2 3 46" xfId="2273" xr:uid="{00000000-0005-0000-0000-0000E8080000}"/>
    <cellStyle name="Porcentual 2 3 47" xfId="2274" xr:uid="{00000000-0005-0000-0000-0000E9080000}"/>
    <cellStyle name="Porcentual 2 3 48" xfId="2275" xr:uid="{00000000-0005-0000-0000-0000EA080000}"/>
    <cellStyle name="Porcentual 2 3 49" xfId="2276" xr:uid="{00000000-0005-0000-0000-0000EB080000}"/>
    <cellStyle name="Porcentual 2 3 5" xfId="2277" xr:uid="{00000000-0005-0000-0000-0000EC080000}"/>
    <cellStyle name="Porcentual 2 3 50" xfId="2278" xr:uid="{00000000-0005-0000-0000-0000ED080000}"/>
    <cellStyle name="Porcentual 2 3 51" xfId="2279" xr:uid="{00000000-0005-0000-0000-0000EE080000}"/>
    <cellStyle name="Porcentual 2 3 52" xfId="2280" xr:uid="{00000000-0005-0000-0000-0000EF080000}"/>
    <cellStyle name="Porcentual 2 3 53" xfId="2281" xr:uid="{00000000-0005-0000-0000-0000F0080000}"/>
    <cellStyle name="Porcentual 2 3 54" xfId="2282" xr:uid="{00000000-0005-0000-0000-0000F1080000}"/>
    <cellStyle name="Porcentual 2 3 55" xfId="2283" xr:uid="{00000000-0005-0000-0000-0000F2080000}"/>
    <cellStyle name="Porcentual 2 3 56" xfId="2284" xr:uid="{00000000-0005-0000-0000-0000F3080000}"/>
    <cellStyle name="Porcentual 2 3 57" xfId="2285" xr:uid="{00000000-0005-0000-0000-0000F4080000}"/>
    <cellStyle name="Porcentual 2 3 58" xfId="2286" xr:uid="{00000000-0005-0000-0000-0000F5080000}"/>
    <cellStyle name="Porcentual 2 3 59" xfId="2287" xr:uid="{00000000-0005-0000-0000-0000F6080000}"/>
    <cellStyle name="Porcentual 2 3 6" xfId="2288" xr:uid="{00000000-0005-0000-0000-0000F7080000}"/>
    <cellStyle name="Porcentual 2 3 60" xfId="2289" xr:uid="{00000000-0005-0000-0000-0000F8080000}"/>
    <cellStyle name="Porcentual 2 3 61" xfId="2290" xr:uid="{00000000-0005-0000-0000-0000F9080000}"/>
    <cellStyle name="Porcentual 2 3 62" xfId="2291" xr:uid="{00000000-0005-0000-0000-0000FA080000}"/>
    <cellStyle name="Porcentual 2 3 63" xfId="2292" xr:uid="{00000000-0005-0000-0000-0000FB080000}"/>
    <cellStyle name="Porcentual 2 3 64" xfId="2293" xr:uid="{00000000-0005-0000-0000-0000FC080000}"/>
    <cellStyle name="Porcentual 2 3 65" xfId="2294" xr:uid="{00000000-0005-0000-0000-0000FD080000}"/>
    <cellStyle name="Porcentual 2 3 66" xfId="2295" xr:uid="{00000000-0005-0000-0000-0000FE080000}"/>
    <cellStyle name="Porcentual 2 3 7" xfId="2296" xr:uid="{00000000-0005-0000-0000-0000FF080000}"/>
    <cellStyle name="Porcentual 2 3 8" xfId="2297" xr:uid="{00000000-0005-0000-0000-000000090000}"/>
    <cellStyle name="Porcentual 2 3 9" xfId="2298" xr:uid="{00000000-0005-0000-0000-000001090000}"/>
    <cellStyle name="Porcentual 2 4" xfId="2299" xr:uid="{00000000-0005-0000-0000-000002090000}"/>
  </cellStyles>
  <dxfs count="0"/>
  <tableStyles count="1" defaultTableStyle="TableStyleMedium9" defaultPivotStyle="PivotStyleLight16">
    <tableStyle name="Invisible" pivot="0" table="0" count="0" xr9:uid="{83609EE7-9FDE-4A55-A0FD-F3CB08B66B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42360" name="Picture 1" descr="logo_habitat_bn chiqui">
          <a:extLst>
            <a:ext uri="{FF2B5EF4-FFF2-40B4-BE49-F238E27FC236}">
              <a16:creationId xmlns:a16="http://schemas.microsoft.com/office/drawing/2014/main" id="{00000000-0008-0000-0000-0000182C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421768</xdr:colOff>
      <xdr:row>3</xdr:row>
      <xdr:rowOff>152346</xdr:rowOff>
    </xdr:from>
    <xdr:to>
      <xdr:col>10</xdr:col>
      <xdr:colOff>92941</xdr:colOff>
      <xdr:row>6</xdr:row>
      <xdr:rowOff>112567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621427" y="152346"/>
          <a:ext cx="1188823"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6198291</xdr:colOff>
      <xdr:row>0</xdr:row>
      <xdr:rowOff>41413</xdr:rowOff>
    </xdr:from>
    <xdr:to>
      <xdr:col>1</xdr:col>
      <xdr:colOff>8943733</xdr:colOff>
      <xdr:row>2</xdr:row>
      <xdr:rowOff>140025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855641" y="41413"/>
          <a:ext cx="2745442" cy="42246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19050</xdr:rowOff>
    </xdr:from>
    <xdr:to>
      <xdr:col>0</xdr:col>
      <xdr:colOff>819150</xdr:colOff>
      <xdr:row>5</xdr:row>
      <xdr:rowOff>76200</xdr:rowOff>
    </xdr:to>
    <xdr:pic>
      <xdr:nvPicPr>
        <xdr:cNvPr id="117342" name="Picture 1" descr="logo_habitat_bn chiqui">
          <a:extLst>
            <a:ext uri="{FF2B5EF4-FFF2-40B4-BE49-F238E27FC236}">
              <a16:creationId xmlns:a16="http://schemas.microsoft.com/office/drawing/2014/main" id="{00000000-0008-0000-0100-00005EC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667500" y="2381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33620" name="Picture 1" descr="logo_habitat_bn chiqui">
          <a:extLst>
            <a:ext uri="{FF2B5EF4-FFF2-40B4-BE49-F238E27FC236}">
              <a16:creationId xmlns:a16="http://schemas.microsoft.com/office/drawing/2014/main" id="{00000000-0008-0000-0200-0000F40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209550</xdr:colOff>
      <xdr:row>1</xdr:row>
      <xdr:rowOff>76200</xdr:rowOff>
    </xdr:from>
    <xdr:to>
      <xdr:col>11</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667500"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38730" name="Picture 1" descr="logo_habitat_bn chiqui">
          <a:extLst>
            <a:ext uri="{FF2B5EF4-FFF2-40B4-BE49-F238E27FC236}">
              <a16:creationId xmlns:a16="http://schemas.microsoft.com/office/drawing/2014/main" id="{00000000-0008-0000-0300-0000EA1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38100</xdr:rowOff>
    </xdr:from>
    <xdr:to>
      <xdr:col>8</xdr:col>
      <xdr:colOff>723900</xdr:colOff>
      <xdr:row>3</xdr:row>
      <xdr:rowOff>89087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67500" y="2000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400050</xdr:colOff>
      <xdr:row>7</xdr:row>
      <xdr:rowOff>19050</xdr:rowOff>
    </xdr:to>
    <xdr:pic>
      <xdr:nvPicPr>
        <xdr:cNvPr id="124438" name="Picture 1" descr="logo_habitat_bn chiqui">
          <a:extLst>
            <a:ext uri="{FF2B5EF4-FFF2-40B4-BE49-F238E27FC236}">
              <a16:creationId xmlns:a16="http://schemas.microsoft.com/office/drawing/2014/main" id="{00000000-0008-0000-0400-000016E6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104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685801</xdr:colOff>
      <xdr:row>1</xdr:row>
      <xdr:rowOff>76200</xdr:rowOff>
    </xdr:from>
    <xdr:to>
      <xdr:col>11</xdr:col>
      <xdr:colOff>723901</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91201" y="238125"/>
          <a:ext cx="180975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133350</xdr:rowOff>
    </xdr:from>
    <xdr:to>
      <xdr:col>1</xdr:col>
      <xdr:colOff>352425</xdr:colOff>
      <xdr:row>7</xdr:row>
      <xdr:rowOff>57150</xdr:rowOff>
    </xdr:to>
    <xdr:pic>
      <xdr:nvPicPr>
        <xdr:cNvPr id="121376" name="Picture 1" descr="logo_habitat_bn chiqui">
          <a:extLst>
            <a:ext uri="{FF2B5EF4-FFF2-40B4-BE49-F238E27FC236}">
              <a16:creationId xmlns:a16="http://schemas.microsoft.com/office/drawing/2014/main" id="{00000000-0008-0000-0500-000020DA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3350"/>
          <a:ext cx="10572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19925"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47624</xdr:rowOff>
    </xdr:from>
    <xdr:to>
      <xdr:col>1</xdr:col>
      <xdr:colOff>228600</xdr:colOff>
      <xdr:row>6</xdr:row>
      <xdr:rowOff>24092</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4"/>
          <a:ext cx="1013012" cy="1029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8283</xdr:rowOff>
    </xdr:from>
    <xdr:to>
      <xdr:col>34</xdr:col>
      <xdr:colOff>76200</xdr:colOff>
      <xdr:row>46</xdr:row>
      <xdr:rowOff>155920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0" y="8283"/>
          <a:ext cx="6769100" cy="8415337"/>
          <a:chOff x="323850" y="23813"/>
          <a:chExt cx="6553200" cy="8910637"/>
        </a:xfrm>
      </xdr:grpSpPr>
      <xdr:cxnSp macro="">
        <xdr:nvCxnSpPr>
          <xdr:cNvPr id="3" name="Conector recto 2">
            <a:extLst>
              <a:ext uri="{FF2B5EF4-FFF2-40B4-BE49-F238E27FC236}">
                <a16:creationId xmlns:a16="http://schemas.microsoft.com/office/drawing/2014/main" id="{00000000-0008-0000-0800-000003000000}"/>
              </a:ext>
            </a:extLst>
          </xdr:cNvPr>
          <xdr:cNvCxnSpPr>
            <a:cxnSpLocks/>
          </xdr:cNvCxnSpPr>
        </xdr:nvCxnSpPr>
        <xdr:spPr>
          <a:xfrm>
            <a:off x="407988" y="1964066"/>
            <a:ext cx="6107112" cy="0"/>
          </a:xfrm>
          <a:prstGeom prst="line">
            <a:avLst/>
          </a:prstGeom>
          <a:ln w="12700"/>
        </xdr:spPr>
        <xdr:style>
          <a:lnRef idx="1">
            <a:schemeClr val="accent1"/>
          </a:lnRef>
          <a:fillRef idx="0">
            <a:schemeClr val="accent1"/>
          </a:fillRef>
          <a:effectRef idx="0">
            <a:schemeClr val="accent1"/>
          </a:effectRef>
          <a:fontRef idx="minor">
            <a:schemeClr val="tx1"/>
          </a:fontRef>
        </xdr:style>
      </xdr:cxnSp>
      <xdr:sp macro="" textlink="">
        <xdr:nvSpPr>
          <xdr:cNvPr id="4" name="Rectángulo 3">
            <a:extLst>
              <a:ext uri="{FF2B5EF4-FFF2-40B4-BE49-F238E27FC236}">
                <a16:creationId xmlns:a16="http://schemas.microsoft.com/office/drawing/2014/main" id="{00000000-0008-0000-0800-000004000000}"/>
              </a:ext>
            </a:extLst>
          </xdr:cNvPr>
          <xdr:cNvSpPr/>
        </xdr:nvSpPr>
        <xdr:spPr>
          <a:xfrm>
            <a:off x="323850" y="735013"/>
            <a:ext cx="98425" cy="2303462"/>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endParaRPr lang="es-CO"/>
          </a:p>
        </xdr:txBody>
      </xdr:sp>
      <xdr:sp macro="" textlink="">
        <xdr:nvSpPr>
          <xdr:cNvPr id="5" name="Rectángulo 4">
            <a:extLst>
              <a:ext uri="{FF2B5EF4-FFF2-40B4-BE49-F238E27FC236}">
                <a16:creationId xmlns:a16="http://schemas.microsoft.com/office/drawing/2014/main" id="{00000000-0008-0000-0800-000005000000}"/>
              </a:ext>
            </a:extLst>
          </xdr:cNvPr>
          <xdr:cNvSpPr/>
        </xdr:nvSpPr>
        <xdr:spPr>
          <a:xfrm>
            <a:off x="434975" y="735013"/>
            <a:ext cx="4829175" cy="3238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sz="1600" b="1">
                <a:solidFill>
                  <a:schemeClr val="bg1"/>
                </a:solidFill>
                <a:latin typeface="Century Gothic" panose="020B0502020202020204" pitchFamily="34" charset="0"/>
              </a:rPr>
              <a:t>CARTERA HIPOTECARIA DE VIVIENDA</a:t>
            </a:r>
            <a:endParaRPr lang="es-CO" sz="1600" b="1">
              <a:solidFill>
                <a:schemeClr val="bg1"/>
              </a:solidFill>
              <a:latin typeface="Century Gothic" panose="020B0502020202020204" pitchFamily="34" charset="0"/>
            </a:endParaRPr>
          </a:p>
        </xdr:txBody>
      </xdr:sp>
      <xdr:sp macro="" textlink="">
        <xdr:nvSpPr>
          <xdr:cNvPr id="7" name="Rectángulo 6">
            <a:extLst>
              <a:ext uri="{FF2B5EF4-FFF2-40B4-BE49-F238E27FC236}">
                <a16:creationId xmlns:a16="http://schemas.microsoft.com/office/drawing/2014/main" id="{00000000-0008-0000-0800-000007000000}"/>
              </a:ext>
            </a:extLst>
          </xdr:cNvPr>
          <xdr:cNvSpPr/>
        </xdr:nvSpPr>
        <xdr:spPr>
          <a:xfrm>
            <a:off x="434975" y="2695575"/>
            <a:ext cx="4614863" cy="3492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CO" b="1">
                <a:solidFill>
                  <a:schemeClr val="bg1"/>
                </a:solidFill>
                <a:latin typeface="Century Gothic" panose="020B0502020202020204" pitchFamily="34" charset="0"/>
              </a:rPr>
              <a:t>Contexto nacional</a:t>
            </a:r>
            <a:endParaRPr lang="es-CO">
              <a:solidFill>
                <a:schemeClr val="bg1"/>
              </a:solidFill>
              <a:latin typeface="Century Gothic" panose="020B0502020202020204" pitchFamily="34" charset="0"/>
            </a:endParaRPr>
          </a:p>
        </xdr:txBody>
      </xdr:sp>
      <xdr:sp macro="" textlink="">
        <xdr:nvSpPr>
          <xdr:cNvPr id="8" name="Rectángulo 7">
            <a:extLst>
              <a:ext uri="{FF2B5EF4-FFF2-40B4-BE49-F238E27FC236}">
                <a16:creationId xmlns:a16="http://schemas.microsoft.com/office/drawing/2014/main" id="{00000000-0008-0000-0800-00000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pic>
        <xdr:nvPicPr>
          <xdr:cNvPr id="10" name="Imagen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ángulo 11">
            <a:extLst>
              <a:ext uri="{FF2B5EF4-FFF2-40B4-BE49-F238E27FC236}">
                <a16:creationId xmlns:a16="http://schemas.microsoft.com/office/drawing/2014/main" id="{00000000-0008-0000-0800-00000C000000}"/>
              </a:ext>
            </a:extLst>
          </xdr:cNvPr>
          <xdr:cNvSpPr>
            <a:spLocks noChangeArrowheads="1"/>
          </xdr:cNvSpPr>
        </xdr:nvSpPr>
        <xdr:spPr bwMode="auto">
          <a:xfrm>
            <a:off x="1039813" y="5437188"/>
            <a:ext cx="4994275"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1. </a:t>
            </a:r>
            <a:r>
              <a:rPr lang="es-MX" sz="1050">
                <a:solidFill>
                  <a:srgbClr val="00A0E6"/>
                </a:solidFill>
                <a:latin typeface="Century Gothic" panose="020B0502020202020204" pitchFamily="34" charset="0"/>
              </a:rPr>
              <a:t>Variación anual cartera trimestral de vivienda, Bogotá y Colombia (IV Trimestre)</a:t>
            </a:r>
          </a:p>
        </xdr:txBody>
      </xdr:sp>
      <xdr:sp macro="" textlink="">
        <xdr:nvSpPr>
          <xdr:cNvPr id="13" name="CuadroTexto 10">
            <a:extLst>
              <a:ext uri="{FF2B5EF4-FFF2-40B4-BE49-F238E27FC236}">
                <a16:creationId xmlns:a16="http://schemas.microsoft.com/office/drawing/2014/main" id="{00000000-0008-0000-0800-00000D000000}"/>
              </a:ext>
            </a:extLst>
          </xdr:cNvPr>
          <xdr:cNvSpPr txBox="1">
            <a:spLocks noChangeArrowheads="1"/>
          </xdr:cNvSpPr>
        </xdr:nvSpPr>
        <xdr:spPr bwMode="auto">
          <a:xfrm>
            <a:off x="1601788" y="8501063"/>
            <a:ext cx="3662362" cy="220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14" name="Imagen 13">
            <a:extLst>
              <a:ext uri="{FF2B5EF4-FFF2-40B4-BE49-F238E27FC236}">
                <a16:creationId xmlns:a16="http://schemas.microsoft.com/office/drawing/2014/main" id="{00000000-0008-0000-0800-00000E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288" y="5870575"/>
            <a:ext cx="5903912" cy="2795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CuadroTexto 1">
            <a:extLst>
              <a:ext uri="{FF2B5EF4-FFF2-40B4-BE49-F238E27FC236}">
                <a16:creationId xmlns:a16="http://schemas.microsoft.com/office/drawing/2014/main" id="{00000000-0008-0000-0800-00000F000000}"/>
              </a:ext>
            </a:extLst>
          </xdr:cNvPr>
          <xdr:cNvSpPr txBox="1"/>
        </xdr:nvSpPr>
        <xdr:spPr>
          <a:xfrm>
            <a:off x="6474619" y="1209437"/>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1</a:t>
            </a:r>
          </a:p>
        </xdr:txBody>
      </xdr:sp>
      <xdr:sp macro="" textlink="">
        <xdr:nvSpPr>
          <xdr:cNvPr id="16" name="CuadroTexto 14">
            <a:extLst>
              <a:ext uri="{FF2B5EF4-FFF2-40B4-BE49-F238E27FC236}">
                <a16:creationId xmlns:a16="http://schemas.microsoft.com/office/drawing/2014/main" id="{00000000-0008-0000-0800-000010000000}"/>
              </a:ext>
            </a:extLst>
          </xdr:cNvPr>
          <xdr:cNvSpPr txBox="1"/>
        </xdr:nvSpPr>
        <xdr:spPr>
          <a:xfrm>
            <a:off x="6484938" y="1901448"/>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2</a:t>
            </a:r>
          </a:p>
        </xdr:txBody>
      </xdr:sp>
      <xdr:sp macro="" textlink="">
        <xdr:nvSpPr>
          <xdr:cNvPr id="17" name="CuadroTexto 15">
            <a:extLst>
              <a:ext uri="{FF2B5EF4-FFF2-40B4-BE49-F238E27FC236}">
                <a16:creationId xmlns:a16="http://schemas.microsoft.com/office/drawing/2014/main" id="{00000000-0008-0000-0800-000011000000}"/>
              </a:ext>
            </a:extLst>
          </xdr:cNvPr>
          <xdr:cNvSpPr txBox="1"/>
        </xdr:nvSpPr>
        <xdr:spPr>
          <a:xfrm>
            <a:off x="6465888" y="305276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3</a:t>
            </a:r>
          </a:p>
        </xdr:txBody>
      </xdr:sp>
      <xdr:sp macro="" textlink="">
        <xdr:nvSpPr>
          <xdr:cNvPr id="18" name="CuadroTexto 16">
            <a:extLst>
              <a:ext uri="{FF2B5EF4-FFF2-40B4-BE49-F238E27FC236}">
                <a16:creationId xmlns:a16="http://schemas.microsoft.com/office/drawing/2014/main" id="{00000000-0008-0000-0800-000012000000}"/>
              </a:ext>
            </a:extLst>
          </xdr:cNvPr>
          <xdr:cNvSpPr txBox="1"/>
        </xdr:nvSpPr>
        <xdr:spPr>
          <a:xfrm>
            <a:off x="6447632" y="399984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4</a:t>
            </a:r>
          </a:p>
        </xdr:txBody>
      </xdr:sp>
      <xdr:sp macro="" textlink="">
        <xdr:nvSpPr>
          <xdr:cNvPr id="19" name="CuadroTexto 18">
            <a:extLst>
              <a:ext uri="{FF2B5EF4-FFF2-40B4-BE49-F238E27FC236}">
                <a16:creationId xmlns:a16="http://schemas.microsoft.com/office/drawing/2014/main" id="{00000000-0008-0000-0800-000013000000}"/>
              </a:ext>
            </a:extLst>
          </xdr:cNvPr>
          <xdr:cNvSpPr txBox="1"/>
        </xdr:nvSpPr>
        <xdr:spPr>
          <a:xfrm>
            <a:off x="6457157" y="4674673"/>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5</a:t>
            </a:r>
          </a:p>
        </xdr:txBody>
      </xdr:sp>
    </xdr:grpSp>
    <xdr:clientData/>
  </xdr:twoCellAnchor>
  <xdr:twoCellAnchor>
    <xdr:from>
      <xdr:col>0</xdr:col>
      <xdr:colOff>0</xdr:colOff>
      <xdr:row>48</xdr:row>
      <xdr:rowOff>0</xdr:rowOff>
    </xdr:from>
    <xdr:to>
      <xdr:col>51</xdr:col>
      <xdr:colOff>50800</xdr:colOff>
      <xdr:row>93</xdr:row>
      <xdr:rowOff>147637</xdr:rowOff>
    </xdr:to>
    <xdr:grpSp>
      <xdr:nvGrpSpPr>
        <xdr:cNvPr id="32" name="Grupo 31">
          <a:extLst>
            <a:ext uri="{FF2B5EF4-FFF2-40B4-BE49-F238E27FC236}">
              <a16:creationId xmlns:a16="http://schemas.microsoft.com/office/drawing/2014/main" id="{00000000-0008-0000-0800-000020000000}"/>
            </a:ext>
          </a:extLst>
        </xdr:cNvPr>
        <xdr:cNvGrpSpPr/>
      </xdr:nvGrpSpPr>
      <xdr:grpSpPr>
        <a:xfrm>
          <a:off x="0" y="8610600"/>
          <a:ext cx="10090150" cy="8059737"/>
          <a:chOff x="328613" y="23813"/>
          <a:chExt cx="9766300" cy="8910637"/>
        </a:xfrm>
      </xdr:grpSpPr>
      <xdr:pic>
        <xdr:nvPicPr>
          <xdr:cNvPr id="33" name="Imagen 3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Rectangle 2">
            <a:extLst>
              <a:ext uri="{FF2B5EF4-FFF2-40B4-BE49-F238E27FC236}">
                <a16:creationId xmlns:a16="http://schemas.microsoft.com/office/drawing/2014/main" id="{00000000-0008-0000-0800-000022000000}"/>
              </a:ext>
            </a:extLst>
          </xdr:cNvPr>
          <xdr:cNvSpPr>
            <a:spLocks noChangeArrowheads="1"/>
          </xdr:cNvSpPr>
        </xdr:nvSpPr>
        <xdr:spPr bwMode="auto">
          <a:xfrm>
            <a:off x="3236913" y="1203325"/>
            <a:ext cx="6858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endParaRPr lang="es-CO" altLang="es-CO"/>
          </a:p>
        </xdr:txBody>
      </xdr:sp>
      <xdr:sp macro="" textlink="">
        <xdr:nvSpPr>
          <xdr:cNvPr id="36" name="Rectángulo 35">
            <a:extLst>
              <a:ext uri="{FF2B5EF4-FFF2-40B4-BE49-F238E27FC236}">
                <a16:creationId xmlns:a16="http://schemas.microsoft.com/office/drawing/2014/main" id="{00000000-0008-0000-0800-000024000000}"/>
              </a:ext>
            </a:extLst>
          </xdr:cNvPr>
          <xdr:cNvSpPr/>
        </xdr:nvSpPr>
        <xdr:spPr>
          <a:xfrm>
            <a:off x="584200" y="812800"/>
            <a:ext cx="4597400" cy="352425"/>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b="1">
                <a:solidFill>
                  <a:schemeClr val="bg1"/>
                </a:solidFill>
                <a:latin typeface="Century Gothic" panose="020B0502020202020204" pitchFamily="34" charset="0"/>
              </a:rPr>
              <a:t>Análisis Bogotá</a:t>
            </a:r>
            <a:endParaRPr lang="es-MX">
              <a:solidFill>
                <a:schemeClr val="bg1"/>
              </a:solidFill>
              <a:latin typeface="Century Gothic" panose="020B0502020202020204" pitchFamily="34" charset="0"/>
            </a:endParaRPr>
          </a:p>
        </xdr:txBody>
      </xdr:sp>
      <xdr:sp macro="" textlink="">
        <xdr:nvSpPr>
          <xdr:cNvPr id="37" name="Rectángulo 36">
            <a:extLst>
              <a:ext uri="{FF2B5EF4-FFF2-40B4-BE49-F238E27FC236}">
                <a16:creationId xmlns:a16="http://schemas.microsoft.com/office/drawing/2014/main" id="{00000000-0008-0000-0800-000025000000}"/>
              </a:ext>
            </a:extLst>
          </xdr:cNvPr>
          <xdr:cNvSpPr>
            <a:spLocks noChangeArrowheads="1"/>
          </xdr:cNvSpPr>
        </xdr:nvSpPr>
        <xdr:spPr bwMode="auto">
          <a:xfrm>
            <a:off x="1104900" y="4845050"/>
            <a:ext cx="4992688"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2. </a:t>
            </a:r>
            <a:r>
              <a:rPr lang="es-MX" sz="1050">
                <a:solidFill>
                  <a:srgbClr val="00A0E6"/>
                </a:solidFill>
                <a:latin typeface="Century Gothic" panose="020B0502020202020204" pitchFamily="34" charset="0"/>
              </a:rPr>
              <a:t>Calidad de la cartera bruta de vivienda, , Bogotá y Colombia (IV Trimestre)</a:t>
            </a:r>
          </a:p>
        </xdr:txBody>
      </xdr:sp>
      <xdr:sp macro="" textlink="">
        <xdr:nvSpPr>
          <xdr:cNvPr id="38" name="CuadroTexto 10">
            <a:extLst>
              <a:ext uri="{FF2B5EF4-FFF2-40B4-BE49-F238E27FC236}">
                <a16:creationId xmlns:a16="http://schemas.microsoft.com/office/drawing/2014/main" id="{00000000-0008-0000-0800-000026000000}"/>
              </a:ext>
            </a:extLst>
          </xdr:cNvPr>
          <xdr:cNvSpPr txBox="1">
            <a:spLocks noChangeArrowheads="1"/>
          </xdr:cNvSpPr>
        </xdr:nvSpPr>
        <xdr:spPr bwMode="auto">
          <a:xfrm>
            <a:off x="1519238" y="8448675"/>
            <a:ext cx="3663950" cy="22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39" name="Imagen 38">
            <a:extLst>
              <a:ext uri="{FF2B5EF4-FFF2-40B4-BE49-F238E27FC236}">
                <a16:creationId xmlns:a16="http://schemas.microsoft.com/office/drawing/2014/main" id="{00000000-0008-0000-0800-00002700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0413" y="5407025"/>
            <a:ext cx="5337175" cy="3262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Rectángulo 39">
            <a:extLst>
              <a:ext uri="{FF2B5EF4-FFF2-40B4-BE49-F238E27FC236}">
                <a16:creationId xmlns:a16="http://schemas.microsoft.com/office/drawing/2014/main" id="{00000000-0008-0000-0800-00002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sp macro="" textlink="">
        <xdr:nvSpPr>
          <xdr:cNvPr id="41" name="CuadroTexto 10">
            <a:extLst>
              <a:ext uri="{FF2B5EF4-FFF2-40B4-BE49-F238E27FC236}">
                <a16:creationId xmlns:a16="http://schemas.microsoft.com/office/drawing/2014/main" id="{00000000-0008-0000-0800-000029000000}"/>
              </a:ext>
            </a:extLst>
          </xdr:cNvPr>
          <xdr:cNvSpPr txBox="1"/>
        </xdr:nvSpPr>
        <xdr:spPr>
          <a:xfrm>
            <a:off x="6352382" y="134264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6</a:t>
            </a:r>
          </a:p>
        </xdr:txBody>
      </xdr:sp>
      <xdr:sp macro="" textlink="">
        <xdr:nvSpPr>
          <xdr:cNvPr id="42" name="CuadroTexto 11">
            <a:extLst>
              <a:ext uri="{FF2B5EF4-FFF2-40B4-BE49-F238E27FC236}">
                <a16:creationId xmlns:a16="http://schemas.microsoft.com/office/drawing/2014/main" id="{00000000-0008-0000-0800-00002A000000}"/>
              </a:ext>
            </a:extLst>
          </xdr:cNvPr>
          <xdr:cNvSpPr txBox="1"/>
        </xdr:nvSpPr>
        <xdr:spPr>
          <a:xfrm>
            <a:off x="6353176" y="247439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7</a:t>
            </a:r>
          </a:p>
        </xdr:txBody>
      </xdr:sp>
      <xdr:sp macro="" textlink="">
        <xdr:nvSpPr>
          <xdr:cNvPr id="43" name="CuadroTexto 12">
            <a:extLst>
              <a:ext uri="{FF2B5EF4-FFF2-40B4-BE49-F238E27FC236}">
                <a16:creationId xmlns:a16="http://schemas.microsoft.com/office/drawing/2014/main" id="{00000000-0008-0000-0800-00002B000000}"/>
              </a:ext>
            </a:extLst>
          </xdr:cNvPr>
          <xdr:cNvSpPr txBox="1"/>
        </xdr:nvSpPr>
        <xdr:spPr>
          <a:xfrm>
            <a:off x="6352382" y="3351320"/>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8</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33"/>
  <sheetViews>
    <sheetView topLeftCell="A4" zoomScale="120" zoomScaleNormal="120" workbookViewId="0">
      <selection activeCell="C6" sqref="C6"/>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8" hidden="1" x14ac:dyDescent="0.3"/>
    <row r="2" spans="1:8" hidden="1" x14ac:dyDescent="0.3"/>
    <row r="3" spans="1:8" hidden="1" x14ac:dyDescent="0.3"/>
    <row r="4" spans="1:8" ht="20.5" x14ac:dyDescent="0.45">
      <c r="A4" s="165"/>
      <c r="C4" s="2" t="s">
        <v>0</v>
      </c>
      <c r="D4" s="3"/>
      <c r="E4" s="3"/>
      <c r="F4" s="3"/>
    </row>
    <row r="5" spans="1:8" ht="15.5" x14ac:dyDescent="0.35">
      <c r="A5" s="165"/>
      <c r="C5" s="4" t="s">
        <v>157</v>
      </c>
    </row>
    <row r="6" spans="1:8" x14ac:dyDescent="0.3">
      <c r="A6" s="165"/>
    </row>
    <row r="7" spans="1:8" ht="17.5" x14ac:dyDescent="0.35">
      <c r="A7" s="165"/>
      <c r="D7" s="5" t="s">
        <v>1</v>
      </c>
    </row>
    <row r="8" spans="1:8" ht="24" customHeight="1" x14ac:dyDescent="0.35">
      <c r="D8" s="5"/>
      <c r="E8" s="6" t="s">
        <v>2</v>
      </c>
      <c r="F8" s="6"/>
    </row>
    <row r="9" spans="1:8" ht="17.5" x14ac:dyDescent="0.35">
      <c r="D9" s="5"/>
      <c r="F9" s="11" t="s">
        <v>3</v>
      </c>
    </row>
    <row r="10" spans="1:8" ht="17.5" x14ac:dyDescent="0.35">
      <c r="D10" s="5"/>
      <c r="F10" s="11" t="s">
        <v>4</v>
      </c>
      <c r="G10" s="11" t="s">
        <v>5</v>
      </c>
    </row>
    <row r="11" spans="1:8" ht="14.5" x14ac:dyDescent="0.35">
      <c r="G11" s="52" t="s">
        <v>6</v>
      </c>
      <c r="H11" s="7" t="s">
        <v>7</v>
      </c>
    </row>
    <row r="12" spans="1:8" ht="14.5" x14ac:dyDescent="0.35">
      <c r="G12" s="52" t="s">
        <v>8</v>
      </c>
      <c r="H12" s="52" t="s">
        <v>9</v>
      </c>
    </row>
    <row r="13" spans="1:8" x14ac:dyDescent="0.3">
      <c r="F13" s="53" t="s">
        <v>10</v>
      </c>
      <c r="G13" s="11" t="s">
        <v>11</v>
      </c>
      <c r="H13" s="7"/>
    </row>
    <row r="14" spans="1:8" ht="14.5" x14ac:dyDescent="0.35">
      <c r="G14" s="52" t="s">
        <v>12</v>
      </c>
      <c r="H14" s="52" t="s">
        <v>7</v>
      </c>
    </row>
    <row r="15" spans="1:8" ht="14.5" x14ac:dyDescent="0.35">
      <c r="G15" s="52" t="s">
        <v>13</v>
      </c>
      <c r="H15" s="52" t="s">
        <v>9</v>
      </c>
    </row>
    <row r="16" spans="1:8" x14ac:dyDescent="0.3">
      <c r="F16" s="53" t="s">
        <v>14</v>
      </c>
      <c r="G16" s="11" t="s">
        <v>15</v>
      </c>
    </row>
    <row r="17" spans="6:8" ht="14.5" x14ac:dyDescent="0.35">
      <c r="G17" s="52" t="s">
        <v>16</v>
      </c>
      <c r="H17" s="52" t="s">
        <v>17</v>
      </c>
    </row>
    <row r="18" spans="6:8" ht="14.5" x14ac:dyDescent="0.35">
      <c r="G18" s="52"/>
      <c r="H18" s="52"/>
    </row>
    <row r="19" spans="6:8" ht="14.5" x14ac:dyDescent="0.35">
      <c r="G19" s="52"/>
      <c r="H19" s="52"/>
    </row>
    <row r="20" spans="6:8" ht="14.5" x14ac:dyDescent="0.35">
      <c r="G20" s="52"/>
      <c r="H20" s="54"/>
    </row>
    <row r="21" spans="6:8" ht="14.5" x14ac:dyDescent="0.35">
      <c r="G21" s="52"/>
      <c r="H21" s="52"/>
    </row>
    <row r="22" spans="6:8" ht="14.5" x14ac:dyDescent="0.35">
      <c r="G22" s="52"/>
      <c r="H22" s="52"/>
    </row>
    <row r="23" spans="6:8" ht="14.5" x14ac:dyDescent="0.35">
      <c r="G23" s="52"/>
      <c r="H23" s="52"/>
    </row>
    <row r="24" spans="6:8" ht="14.5" x14ac:dyDescent="0.35">
      <c r="G24" s="52"/>
      <c r="H24" s="52"/>
    </row>
    <row r="25" spans="6:8" ht="14.5" x14ac:dyDescent="0.35">
      <c r="G25" s="52"/>
      <c r="H25" s="52"/>
    </row>
    <row r="26" spans="6:8" x14ac:dyDescent="0.3">
      <c r="F26" s="11"/>
      <c r="G26" s="11"/>
      <c r="H26" s="7"/>
    </row>
    <row r="27" spans="6:8" ht="14.5" x14ac:dyDescent="0.35">
      <c r="G27" s="52"/>
      <c r="H27" s="52"/>
    </row>
    <row r="28" spans="6:8" ht="14.5" x14ac:dyDescent="0.35">
      <c r="G28" s="52"/>
      <c r="H28" s="52"/>
    </row>
    <row r="29" spans="6:8" ht="14.5" x14ac:dyDescent="0.35">
      <c r="G29" s="52"/>
      <c r="H29" s="52"/>
    </row>
    <row r="30" spans="6:8" ht="14.5" x14ac:dyDescent="0.35">
      <c r="G30" s="52"/>
      <c r="H30" s="52"/>
    </row>
    <row r="31" spans="6:8" ht="14.5" x14ac:dyDescent="0.35">
      <c r="G31" s="52"/>
      <c r="H31" s="52"/>
    </row>
    <row r="32" spans="6:8" ht="14.5" x14ac:dyDescent="0.35">
      <c r="G32" s="52"/>
      <c r="H32" s="52"/>
    </row>
    <row r="33" spans="7:8" ht="14.5" x14ac:dyDescent="0.35">
      <c r="G33" s="52"/>
      <c r="H33" s="52"/>
    </row>
  </sheetData>
  <mergeCells count="1">
    <mergeCell ref="A4:A7"/>
  </mergeCells>
  <hyperlinks>
    <hyperlink ref="G11" location="'1'!A1" display="Cuadro 1" xr:uid="{00000000-0004-0000-0000-000000000000}"/>
    <hyperlink ref="H11" location="'Cuadro 1'!A1" display="Número y valor de los créditos concedidos para la compra de vivienda, por tipo de vivienda " xr:uid="{00000000-0004-0000-0000-000001000000}"/>
    <hyperlink ref="H14" location="'Cuadro 16'!A1" display="Total Nacional y Bogotá, variaciones y participación de Bogotá" xr:uid="{00000000-0004-0000-0000-000002000000}"/>
    <hyperlink ref="G14" location="'3'!A1" display="Cuadro 3" xr:uid="{00000000-0004-0000-0000-000003000000}"/>
    <hyperlink ref="G15" location="'Cuadro 1'!A1" display="Cuadro 1" xr:uid="{00000000-0004-0000-0000-000004000000}"/>
    <hyperlink ref="G12" location="'2'!A1" display="Cuadro 2" xr:uid="{00000000-0004-0000-0000-000005000000}"/>
    <hyperlink ref="H12" location="'Cuadro 2'!A1" display="Por tipo de vivienda (VIS y No VIS)" xr:uid="{00000000-0004-0000-0000-000006000000}"/>
    <hyperlink ref="G15" location="'4'!A1" display="Cuadro 4" xr:uid="{00000000-0004-0000-0000-000007000000}"/>
    <hyperlink ref="H15" location="'Cuadro 17'!A1" display="Por tipo de vivienda (VIS y No VIS)" xr:uid="{00000000-0004-0000-0000-000008000000}"/>
    <hyperlink ref="G17" location="'5'!A1" display="Cuadro 5" xr:uid="{00000000-0004-0000-0000-000009000000}"/>
    <hyperlink ref="H17" location="'Cuadro 17'!A1" display="Por tipo de vivienda (VIS y No VIS)" xr:uid="{00000000-0004-0000-0000-00000A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1"/>
  <sheetViews>
    <sheetView topLeftCell="A20" workbookViewId="0">
      <selection activeCell="A57" sqref="A57:B57"/>
    </sheetView>
  </sheetViews>
  <sheetFormatPr baseColWidth="10" defaultColWidth="11.453125" defaultRowHeight="13" x14ac:dyDescent="0.35"/>
  <cols>
    <col min="1" max="1" width="24.81640625" style="15" customWidth="1"/>
    <col min="2" max="2" width="135.1796875" style="15" customWidth="1"/>
    <col min="3" max="16384" width="11.453125" style="15"/>
  </cols>
  <sheetData>
    <row r="1" spans="1:2" x14ac:dyDescent="0.35">
      <c r="A1" s="172"/>
      <c r="B1" s="173"/>
    </row>
    <row r="2" spans="1:2" x14ac:dyDescent="0.35">
      <c r="A2" s="174" t="s">
        <v>18</v>
      </c>
      <c r="B2" s="175"/>
    </row>
    <row r="3" spans="1:2" x14ac:dyDescent="0.35">
      <c r="A3" s="174" t="s">
        <v>19</v>
      </c>
      <c r="B3" s="175"/>
    </row>
    <row r="4" spans="1:2" x14ac:dyDescent="0.35">
      <c r="A4" s="174">
        <v>2013</v>
      </c>
      <c r="B4" s="175"/>
    </row>
    <row r="5" spans="1:2" x14ac:dyDescent="0.35">
      <c r="A5" s="16"/>
      <c r="B5" s="17"/>
    </row>
    <row r="6" spans="1:2" x14ac:dyDescent="0.35">
      <c r="A6" s="18"/>
      <c r="B6" s="19"/>
    </row>
    <row r="7" spans="1:2" x14ac:dyDescent="0.35">
      <c r="A7" s="24" t="s">
        <v>20</v>
      </c>
      <c r="B7" s="24" t="s">
        <v>21</v>
      </c>
    </row>
    <row r="8" spans="1:2" ht="15" customHeight="1" x14ac:dyDescent="0.35">
      <c r="A8" s="8" t="s">
        <v>22</v>
      </c>
      <c r="B8" s="8" t="s">
        <v>23</v>
      </c>
    </row>
    <row r="9" spans="1:2" x14ac:dyDescent="0.35">
      <c r="A9" s="9" t="s">
        <v>24</v>
      </c>
      <c r="B9" s="8" t="s">
        <v>25</v>
      </c>
    </row>
    <row r="10" spans="1:2" x14ac:dyDescent="0.35">
      <c r="A10" s="8" t="s">
        <v>26</v>
      </c>
      <c r="B10" s="8" t="s">
        <v>27</v>
      </c>
    </row>
    <row r="11" spans="1:2" x14ac:dyDescent="0.35">
      <c r="A11" s="8" t="s">
        <v>28</v>
      </c>
      <c r="B11" s="8" t="s">
        <v>29</v>
      </c>
    </row>
    <row r="12" spans="1:2" ht="65" x14ac:dyDescent="0.35">
      <c r="A12" s="8" t="s">
        <v>30</v>
      </c>
      <c r="B12" s="20" t="s">
        <v>31</v>
      </c>
    </row>
    <row r="13" spans="1:2" ht="26" x14ac:dyDescent="0.35">
      <c r="A13" s="8" t="s">
        <v>32</v>
      </c>
      <c r="B13" s="20" t="s">
        <v>33</v>
      </c>
    </row>
    <row r="14" spans="1:2" ht="26" x14ac:dyDescent="0.35">
      <c r="A14" s="169" t="s">
        <v>34</v>
      </c>
      <c r="B14" s="13" t="s">
        <v>35</v>
      </c>
    </row>
    <row r="15" spans="1:2" ht="26" x14ac:dyDescent="0.35">
      <c r="A15" s="170"/>
      <c r="B15" s="14" t="s">
        <v>36</v>
      </c>
    </row>
    <row r="16" spans="1:2" ht="26" x14ac:dyDescent="0.35">
      <c r="A16" s="170"/>
      <c r="B16" s="14" t="s">
        <v>37</v>
      </c>
    </row>
    <row r="17" spans="1:2" ht="26" x14ac:dyDescent="0.35">
      <c r="A17" s="169" t="s">
        <v>38</v>
      </c>
      <c r="B17" s="13" t="s">
        <v>39</v>
      </c>
    </row>
    <row r="18" spans="1:2" x14ac:dyDescent="0.35">
      <c r="A18" s="170"/>
      <c r="B18" s="14" t="s">
        <v>40</v>
      </c>
    </row>
    <row r="19" spans="1:2" x14ac:dyDescent="0.35">
      <c r="A19" s="170"/>
      <c r="B19" s="14" t="s">
        <v>41</v>
      </c>
    </row>
    <row r="20" spans="1:2" ht="26" x14ac:dyDescent="0.35">
      <c r="A20" s="170"/>
      <c r="B20" s="14" t="s">
        <v>42</v>
      </c>
    </row>
    <row r="21" spans="1:2" x14ac:dyDescent="0.35">
      <c r="A21" s="170"/>
      <c r="B21" s="14" t="s">
        <v>43</v>
      </c>
    </row>
    <row r="22" spans="1:2" ht="26" x14ac:dyDescent="0.35">
      <c r="A22" s="170"/>
      <c r="B22" s="14" t="s">
        <v>44</v>
      </c>
    </row>
    <row r="23" spans="1:2" x14ac:dyDescent="0.35">
      <c r="A23" s="170"/>
      <c r="B23" s="14" t="s">
        <v>45</v>
      </c>
    </row>
    <row r="24" spans="1:2" ht="26" x14ac:dyDescent="0.35">
      <c r="A24" s="170"/>
      <c r="B24" s="14" t="s">
        <v>46</v>
      </c>
    </row>
    <row r="25" spans="1:2" x14ac:dyDescent="0.35">
      <c r="A25" s="170"/>
      <c r="B25" s="14" t="s">
        <v>47</v>
      </c>
    </row>
    <row r="26" spans="1:2" ht="26" x14ac:dyDescent="0.35">
      <c r="A26" s="170"/>
      <c r="B26" s="14" t="s">
        <v>48</v>
      </c>
    </row>
    <row r="27" spans="1:2" x14ac:dyDescent="0.35">
      <c r="A27" s="170"/>
      <c r="B27" s="21"/>
    </row>
    <row r="28" spans="1:2" x14ac:dyDescent="0.35">
      <c r="A28" s="171" t="s">
        <v>49</v>
      </c>
      <c r="B28" s="22" t="s">
        <v>50</v>
      </c>
    </row>
    <row r="29" spans="1:2" x14ac:dyDescent="0.35">
      <c r="A29" s="168"/>
      <c r="B29" s="14" t="s">
        <v>51</v>
      </c>
    </row>
    <row r="30" spans="1:2" x14ac:dyDescent="0.35">
      <c r="A30" s="168"/>
      <c r="B30" s="14" t="s">
        <v>52</v>
      </c>
    </row>
    <row r="31" spans="1:2" x14ac:dyDescent="0.35">
      <c r="A31" s="168"/>
      <c r="B31" s="14" t="s">
        <v>53</v>
      </c>
    </row>
    <row r="32" spans="1:2" x14ac:dyDescent="0.35">
      <c r="A32" s="168"/>
      <c r="B32" s="22" t="s">
        <v>54</v>
      </c>
    </row>
    <row r="33" spans="1:2" x14ac:dyDescent="0.35">
      <c r="A33" s="168"/>
      <c r="B33" s="14" t="s">
        <v>55</v>
      </c>
    </row>
    <row r="34" spans="1:2" x14ac:dyDescent="0.35">
      <c r="A34" s="168"/>
      <c r="B34" s="14" t="s">
        <v>56</v>
      </c>
    </row>
    <row r="35" spans="1:2" x14ac:dyDescent="0.35">
      <c r="A35" s="168"/>
      <c r="B35" s="14" t="s">
        <v>57</v>
      </c>
    </row>
    <row r="36" spans="1:2" x14ac:dyDescent="0.35">
      <c r="A36" s="168"/>
      <c r="B36" s="14" t="s">
        <v>58</v>
      </c>
    </row>
    <row r="37" spans="1:2" x14ac:dyDescent="0.35">
      <c r="A37" s="168"/>
      <c r="B37" s="21" t="s">
        <v>59</v>
      </c>
    </row>
    <row r="38" spans="1:2" x14ac:dyDescent="0.35">
      <c r="A38" s="8" t="s">
        <v>60</v>
      </c>
      <c r="B38" s="8" t="s">
        <v>61</v>
      </c>
    </row>
    <row r="39" spans="1:2" ht="26" x14ac:dyDescent="0.35">
      <c r="A39" s="8" t="s">
        <v>62</v>
      </c>
      <c r="B39" s="23" t="s">
        <v>63</v>
      </c>
    </row>
    <row r="40" spans="1:2" ht="26" x14ac:dyDescent="0.35">
      <c r="A40" s="8" t="s">
        <v>64</v>
      </c>
      <c r="B40" s="8" t="s">
        <v>65</v>
      </c>
    </row>
    <row r="41" spans="1:2" x14ac:dyDescent="0.35">
      <c r="A41" s="8" t="s">
        <v>66</v>
      </c>
      <c r="B41" s="8" t="s">
        <v>67</v>
      </c>
    </row>
    <row r="42" spans="1:2" x14ac:dyDescent="0.35">
      <c r="A42" s="8" t="s">
        <v>68</v>
      </c>
      <c r="B42" s="8" t="s">
        <v>69</v>
      </c>
    </row>
    <row r="43" spans="1:2" ht="26" x14ac:dyDescent="0.35">
      <c r="A43" s="8" t="s">
        <v>70</v>
      </c>
      <c r="B43" s="8" t="s">
        <v>71</v>
      </c>
    </row>
    <row r="44" spans="1:2" x14ac:dyDescent="0.35">
      <c r="A44" s="8" t="s">
        <v>72</v>
      </c>
      <c r="B44" s="8" t="s">
        <v>73</v>
      </c>
    </row>
    <row r="45" spans="1:2" x14ac:dyDescent="0.35">
      <c r="A45" s="8" t="s">
        <v>74</v>
      </c>
      <c r="B45" s="8" t="s">
        <v>75</v>
      </c>
    </row>
    <row r="46" spans="1:2" x14ac:dyDescent="0.35">
      <c r="A46" s="8" t="s">
        <v>76</v>
      </c>
      <c r="B46" s="8" t="s">
        <v>75</v>
      </c>
    </row>
    <row r="47" spans="1:2" x14ac:dyDescent="0.35">
      <c r="A47" s="8" t="s">
        <v>77</v>
      </c>
      <c r="B47" s="8" t="s">
        <v>75</v>
      </c>
    </row>
    <row r="48" spans="1:2" x14ac:dyDescent="0.35">
      <c r="A48" s="8" t="s">
        <v>78</v>
      </c>
      <c r="B48" s="8" t="s">
        <v>79</v>
      </c>
    </row>
    <row r="49" spans="1:2" x14ac:dyDescent="0.35">
      <c r="A49" s="8" t="s">
        <v>80</v>
      </c>
      <c r="B49" s="8" t="s">
        <v>81</v>
      </c>
    </row>
    <row r="50" spans="1:2" x14ac:dyDescent="0.35">
      <c r="A50" s="8" t="s">
        <v>82</v>
      </c>
      <c r="B50" s="8" t="s">
        <v>83</v>
      </c>
    </row>
    <row r="51" spans="1:2" x14ac:dyDescent="0.35">
      <c r="A51" s="10"/>
    </row>
    <row r="52" spans="1:2" x14ac:dyDescent="0.35">
      <c r="A52" s="168" t="s">
        <v>84</v>
      </c>
      <c r="B52" s="168"/>
    </row>
    <row r="53" spans="1:2" x14ac:dyDescent="0.35">
      <c r="A53" s="10"/>
    </row>
    <row r="54" spans="1:2" x14ac:dyDescent="0.35">
      <c r="A54" s="10"/>
    </row>
    <row r="55" spans="1:2" x14ac:dyDescent="0.35">
      <c r="A55" s="10"/>
    </row>
    <row r="56" spans="1:2" x14ac:dyDescent="0.35">
      <c r="A56" s="10"/>
    </row>
    <row r="57" spans="1:2" x14ac:dyDescent="0.35">
      <c r="A57" s="166"/>
      <c r="B57" s="166"/>
    </row>
    <row r="58" spans="1:2" ht="15.5" x14ac:dyDescent="0.35">
      <c r="A58" s="167"/>
      <c r="B58" s="167"/>
    </row>
    <row r="59" spans="1:2" ht="15.5" x14ac:dyDescent="0.35">
      <c r="A59" s="167"/>
      <c r="B59" s="167"/>
    </row>
    <row r="60" spans="1:2" ht="15.5" x14ac:dyDescent="0.35">
      <c r="A60" s="167"/>
      <c r="B60" s="167"/>
    </row>
    <row r="61" spans="1:2" ht="15.5" x14ac:dyDescent="0.35">
      <c r="A61" s="167"/>
      <c r="B61" s="167"/>
    </row>
  </sheetData>
  <mergeCells count="13">
    <mergeCell ref="A52:B52"/>
    <mergeCell ref="A14:A16"/>
    <mergeCell ref="A28:A37"/>
    <mergeCell ref="A1:B1"/>
    <mergeCell ref="A2:B2"/>
    <mergeCell ref="A3:B3"/>
    <mergeCell ref="A4:B4"/>
    <mergeCell ref="A17:A27"/>
    <mergeCell ref="A57:B57"/>
    <mergeCell ref="A58:B58"/>
    <mergeCell ref="A59:B59"/>
    <mergeCell ref="A60:B60"/>
    <mergeCell ref="A61:B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L77"/>
  <sheetViews>
    <sheetView showGridLines="0" zoomScale="85" zoomScaleNormal="85" workbookViewId="0">
      <pane xSplit="2" ySplit="13" topLeftCell="C62" activePane="bottomRight" state="frozen"/>
      <selection activeCell="A57" sqref="A57:B57"/>
      <selection pane="topRight" activeCell="A57" sqref="A57:B57"/>
      <selection pane="bottomLeft" activeCell="A57" sqref="A57:B57"/>
      <selection pane="bottomRight" activeCell="C66" sqref="C66"/>
    </sheetView>
  </sheetViews>
  <sheetFormatPr baseColWidth="10" defaultColWidth="11.453125" defaultRowHeight="14.5" x14ac:dyDescent="0.35"/>
  <cols>
    <col min="1" max="2" width="11.7265625" style="63" customWidth="1"/>
    <col min="3" max="3" width="20" style="63" bestFit="1" customWidth="1"/>
    <col min="4" max="5" width="14.453125" style="63" customWidth="1"/>
    <col min="6" max="6" width="20.453125" style="63" bestFit="1" customWidth="1"/>
    <col min="7" max="8" width="14.453125" style="63" customWidth="1"/>
    <col min="9" max="9" width="22.1796875" style="63" bestFit="1" customWidth="1"/>
    <col min="10" max="10" width="13.26953125" style="63" bestFit="1" customWidth="1"/>
    <col min="11" max="16384" width="11.453125" style="63"/>
  </cols>
  <sheetData>
    <row r="1" spans="1:9" x14ac:dyDescent="0.35">
      <c r="A1" s="78"/>
      <c r="B1" s="79"/>
      <c r="C1" s="79"/>
      <c r="D1" s="79"/>
      <c r="E1" s="79"/>
      <c r="F1" s="79"/>
      <c r="G1" s="79"/>
      <c r="H1" s="79"/>
      <c r="I1" s="80"/>
    </row>
    <row r="2" spans="1:9" x14ac:dyDescent="0.35">
      <c r="A2" s="154" t="s">
        <v>85</v>
      </c>
      <c r="B2" s="155"/>
      <c r="C2" s="155"/>
      <c r="D2" s="155"/>
      <c r="E2" s="155"/>
      <c r="F2" s="155"/>
      <c r="G2" s="155"/>
      <c r="H2" s="155"/>
      <c r="I2" s="62"/>
    </row>
    <row r="3" spans="1:9" x14ac:dyDescent="0.35">
      <c r="A3" s="154" t="s">
        <v>86</v>
      </c>
      <c r="B3" s="155"/>
      <c r="C3" s="155"/>
      <c r="D3" s="155"/>
      <c r="E3" s="155"/>
      <c r="F3" s="155"/>
      <c r="G3" s="155"/>
      <c r="H3" s="155"/>
      <c r="I3" s="62"/>
    </row>
    <row r="4" spans="1:9" x14ac:dyDescent="0.35">
      <c r="A4" s="154" t="s">
        <v>87</v>
      </c>
      <c r="B4" s="155"/>
      <c r="C4" s="155"/>
      <c r="D4" s="155"/>
      <c r="E4" s="155"/>
      <c r="F4" s="155"/>
      <c r="G4" s="155"/>
      <c r="H4" s="155"/>
      <c r="I4" s="62"/>
    </row>
    <row r="5" spans="1:9" x14ac:dyDescent="0.35">
      <c r="A5" s="154" t="s">
        <v>88</v>
      </c>
      <c r="B5" s="155"/>
      <c r="C5" s="155"/>
      <c r="D5" s="155"/>
      <c r="E5" s="155"/>
      <c r="F5" s="155"/>
      <c r="G5" s="155"/>
      <c r="H5" s="155"/>
      <c r="I5" s="62"/>
    </row>
    <row r="6" spans="1:9" x14ac:dyDescent="0.35">
      <c r="A6" s="60"/>
      <c r="B6" s="61"/>
      <c r="C6" s="61"/>
      <c r="D6" s="61"/>
      <c r="E6" s="61"/>
      <c r="F6" s="61"/>
      <c r="G6" s="61"/>
      <c r="H6" s="61"/>
      <c r="I6" s="62"/>
    </row>
    <row r="7" spans="1:9" x14ac:dyDescent="0.35">
      <c r="A7" s="150" t="s">
        <v>89</v>
      </c>
      <c r="B7" s="151"/>
      <c r="C7" s="151"/>
      <c r="D7" s="151"/>
      <c r="E7" s="151"/>
      <c r="F7" s="151"/>
      <c r="G7" s="151"/>
      <c r="H7" s="151"/>
      <c r="I7" s="62"/>
    </row>
    <row r="8" spans="1:9" x14ac:dyDescent="0.35">
      <c r="A8" s="150" t="s">
        <v>90</v>
      </c>
      <c r="B8" s="151"/>
      <c r="C8" s="151"/>
      <c r="D8" s="151"/>
      <c r="E8" s="151"/>
      <c r="F8" s="151"/>
      <c r="G8" s="151"/>
      <c r="H8" s="151"/>
      <c r="I8" s="62"/>
    </row>
    <row r="9" spans="1:9" x14ac:dyDescent="0.35">
      <c r="A9" s="189" t="s">
        <v>156</v>
      </c>
      <c r="B9" s="190"/>
      <c r="C9" s="190"/>
      <c r="D9" s="190"/>
      <c r="E9" s="190"/>
      <c r="F9" s="190"/>
      <c r="G9" s="190"/>
      <c r="H9" s="190"/>
      <c r="I9" s="62"/>
    </row>
    <row r="10" spans="1:9" x14ac:dyDescent="0.35">
      <c r="A10" s="64"/>
      <c r="B10" s="65"/>
      <c r="C10" s="65"/>
      <c r="D10" s="65"/>
      <c r="E10" s="65"/>
      <c r="F10" s="65"/>
      <c r="G10" s="178" t="s">
        <v>91</v>
      </c>
      <c r="H10" s="178"/>
      <c r="I10" s="179"/>
    </row>
    <row r="11" spans="1:9" ht="15" customHeight="1" x14ac:dyDescent="0.35">
      <c r="A11" s="186" t="s">
        <v>92</v>
      </c>
      <c r="B11" s="186" t="s">
        <v>93</v>
      </c>
      <c r="C11" s="184" t="s">
        <v>94</v>
      </c>
      <c r="D11" s="176"/>
      <c r="E11" s="177"/>
      <c r="F11" s="188" t="s">
        <v>95</v>
      </c>
      <c r="G11" s="180"/>
      <c r="H11" s="181"/>
      <c r="I11" s="182" t="s">
        <v>96</v>
      </c>
    </row>
    <row r="12" spans="1:9" ht="15" customHeight="1" x14ac:dyDescent="0.35">
      <c r="A12" s="186"/>
      <c r="B12" s="186"/>
      <c r="C12" s="186" t="s">
        <v>51</v>
      </c>
      <c r="D12" s="176" t="s">
        <v>97</v>
      </c>
      <c r="E12" s="177"/>
      <c r="F12" s="185" t="s">
        <v>51</v>
      </c>
      <c r="G12" s="180" t="s">
        <v>97</v>
      </c>
      <c r="H12" s="181"/>
      <c r="I12" s="183"/>
    </row>
    <row r="13" spans="1:9" x14ac:dyDescent="0.35">
      <c r="A13" s="187"/>
      <c r="B13" s="187"/>
      <c r="C13" s="187"/>
      <c r="D13" s="81" t="s">
        <v>75</v>
      </c>
      <c r="E13" s="82" t="s">
        <v>98</v>
      </c>
      <c r="F13" s="182"/>
      <c r="G13" s="83" t="s">
        <v>75</v>
      </c>
      <c r="H13" s="84" t="s">
        <v>98</v>
      </c>
      <c r="I13" s="183"/>
    </row>
    <row r="14" spans="1:9" x14ac:dyDescent="0.35">
      <c r="A14" s="164">
        <v>2013</v>
      </c>
      <c r="B14" s="70" t="s">
        <v>99</v>
      </c>
      <c r="C14" s="71">
        <v>32698117</v>
      </c>
      <c r="D14" s="114"/>
      <c r="E14" s="114"/>
      <c r="F14" s="71">
        <v>14746898.757169999</v>
      </c>
      <c r="G14" s="72"/>
      <c r="H14" s="72"/>
      <c r="I14" s="72">
        <v>45.100146767381126</v>
      </c>
    </row>
    <row r="15" spans="1:9" x14ac:dyDescent="0.35">
      <c r="A15" s="164"/>
      <c r="B15" s="70" t="s">
        <v>100</v>
      </c>
      <c r="C15" s="71">
        <v>33945302</v>
      </c>
      <c r="D15" s="114">
        <f t="shared" ref="D15:D38" si="0">100*(C15/C14-1)</f>
        <v>3.8142410463575027</v>
      </c>
      <c r="E15" s="114"/>
      <c r="F15" s="71">
        <v>15260360.888494369</v>
      </c>
      <c r="G15" s="72">
        <f t="shared" ref="G15:G41" si="1">100*(F15/F14-1)</f>
        <v>3.4818312635036097</v>
      </c>
      <c r="H15" s="72"/>
      <c r="I15" s="72">
        <v>44.955737581873237</v>
      </c>
    </row>
    <row r="16" spans="1:9" x14ac:dyDescent="0.35">
      <c r="A16" s="164"/>
      <c r="B16" s="70" t="s">
        <v>101</v>
      </c>
      <c r="C16" s="71">
        <v>35216041</v>
      </c>
      <c r="D16" s="114">
        <f t="shared" si="0"/>
        <v>3.7434900417147476</v>
      </c>
      <c r="E16" s="114"/>
      <c r="F16" s="71">
        <v>15731648.636977</v>
      </c>
      <c r="G16" s="72">
        <f t="shared" si="1"/>
        <v>3.0883132576370542</v>
      </c>
      <c r="H16" s="72"/>
      <c r="I16" s="72">
        <v>44.671826219696307</v>
      </c>
    </row>
    <row r="17" spans="1:9" x14ac:dyDescent="0.35">
      <c r="A17" s="164"/>
      <c r="B17" s="70" t="s">
        <v>102</v>
      </c>
      <c r="C17" s="71">
        <v>36630979</v>
      </c>
      <c r="D17" s="114">
        <f t="shared" si="0"/>
        <v>4.0178792386117435</v>
      </c>
      <c r="E17" s="114"/>
      <c r="F17" s="71">
        <v>16257340.102012999</v>
      </c>
      <c r="G17" s="72">
        <f t="shared" si="1"/>
        <v>3.3416171258768834</v>
      </c>
      <c r="H17" s="72"/>
      <c r="I17" s="72">
        <v>44.381396691617219</v>
      </c>
    </row>
    <row r="18" spans="1:9" x14ac:dyDescent="0.35">
      <c r="A18" s="164">
        <v>2014</v>
      </c>
      <c r="B18" s="70" t="s">
        <v>99</v>
      </c>
      <c r="C18" s="73">
        <v>37759342</v>
      </c>
      <c r="D18" s="114">
        <f t="shared" si="0"/>
        <v>3.0803517427148153</v>
      </c>
      <c r="E18" s="114">
        <f>100*(C18/C14-1)</f>
        <v>15.478643617306776</v>
      </c>
      <c r="F18" s="73">
        <v>16915167.868629999</v>
      </c>
      <c r="G18" s="72">
        <f t="shared" si="1"/>
        <v>4.0463431440149744</v>
      </c>
      <c r="H18" s="72">
        <f t="shared" ref="H18:H41" si="2">100*(F18/F14-1)</f>
        <v>14.703220976585186</v>
      </c>
      <c r="I18" s="72">
        <v>44.797305706836731</v>
      </c>
    </row>
    <row r="19" spans="1:9" x14ac:dyDescent="0.35">
      <c r="A19" s="164"/>
      <c r="B19" s="70" t="s">
        <v>100</v>
      </c>
      <c r="C19" s="71">
        <v>39029556</v>
      </c>
      <c r="D19" s="114">
        <f t="shared" si="0"/>
        <v>3.3639728149923886</v>
      </c>
      <c r="E19" s="114">
        <f t="shared" ref="E19:E41" si="3">100*(C19/C15-1)</f>
        <v>14.977783965510172</v>
      </c>
      <c r="F19" s="71">
        <v>17407042.282023001</v>
      </c>
      <c r="G19" s="72">
        <f t="shared" si="1"/>
        <v>2.9078896361720785</v>
      </c>
      <c r="H19" s="72">
        <f>100*(F19/F15-1)</f>
        <v>14.067042117903883</v>
      </c>
      <c r="I19" s="72">
        <v>44.5996420815625</v>
      </c>
    </row>
    <row r="20" spans="1:9" x14ac:dyDescent="0.35">
      <c r="A20" s="164"/>
      <c r="B20" s="70" t="s">
        <v>101</v>
      </c>
      <c r="C20" s="73">
        <v>40214707</v>
      </c>
      <c r="D20" s="114">
        <f t="shared" si="0"/>
        <v>3.0365474821184124</v>
      </c>
      <c r="E20" s="114">
        <f t="shared" si="3"/>
        <v>14.194287199972312</v>
      </c>
      <c r="F20" s="73">
        <v>17834673.793214999</v>
      </c>
      <c r="G20" s="72">
        <f t="shared" si="1"/>
        <v>2.4566580827670492</v>
      </c>
      <c r="H20" s="72">
        <f t="shared" si="2"/>
        <v>13.3681167483926</v>
      </c>
      <c r="I20" s="72">
        <v>44.348635421401923</v>
      </c>
    </row>
    <row r="21" spans="1:9" x14ac:dyDescent="0.35">
      <c r="A21" s="164"/>
      <c r="B21" s="70" t="s">
        <v>102</v>
      </c>
      <c r="C21" s="71">
        <v>41445415</v>
      </c>
      <c r="D21" s="114">
        <f t="shared" si="0"/>
        <v>3.0603430729956527</v>
      </c>
      <c r="E21" s="114">
        <f t="shared" si="3"/>
        <v>13.143072152125669</v>
      </c>
      <c r="F21" s="71">
        <v>18267967.263234999</v>
      </c>
      <c r="G21" s="72">
        <f t="shared" si="1"/>
        <v>2.4295003936928738</v>
      </c>
      <c r="H21" s="72">
        <f t="shared" si="2"/>
        <v>12.36750383891545</v>
      </c>
      <c r="I21" s="72">
        <v>44.077172983392728</v>
      </c>
    </row>
    <row r="22" spans="1:9" x14ac:dyDescent="0.35">
      <c r="A22" s="164">
        <v>2015</v>
      </c>
      <c r="B22" s="70" t="s">
        <v>99</v>
      </c>
      <c r="C22" s="71">
        <v>50866999.709144004</v>
      </c>
      <c r="D22" s="114">
        <f t="shared" si="0"/>
        <v>22.732513859841919</v>
      </c>
      <c r="E22" s="114">
        <f t="shared" si="3"/>
        <v>34.713681475551141</v>
      </c>
      <c r="F22" s="71">
        <v>18636930.18612</v>
      </c>
      <c r="G22" s="72">
        <f t="shared" si="1"/>
        <v>2.0197262101928182</v>
      </c>
      <c r="H22" s="72">
        <f t="shared" si="2"/>
        <v>10.178807156168347</v>
      </c>
      <c r="I22" s="72">
        <v>44.003179427394343</v>
      </c>
    </row>
    <row r="23" spans="1:9" x14ac:dyDescent="0.35">
      <c r="A23" s="164"/>
      <c r="B23" s="70" t="s">
        <v>100</v>
      </c>
      <c r="C23" s="71">
        <v>52793437.744993001</v>
      </c>
      <c r="D23" s="114">
        <f t="shared" si="0"/>
        <v>3.7872059426825144</v>
      </c>
      <c r="E23" s="114">
        <f t="shared" si="3"/>
        <v>35.265278818424186</v>
      </c>
      <c r="F23" s="12">
        <v>18973926.900671002</v>
      </c>
      <c r="G23" s="72">
        <f t="shared" si="1"/>
        <v>1.8082200833803741</v>
      </c>
      <c r="H23" s="72">
        <f t="shared" si="2"/>
        <v>9.0014408723886987</v>
      </c>
      <c r="I23" s="72">
        <v>43.481244844082788</v>
      </c>
    </row>
    <row r="24" spans="1:9" x14ac:dyDescent="0.35">
      <c r="A24" s="164"/>
      <c r="B24" s="70" t="s">
        <v>101</v>
      </c>
      <c r="C24" s="71">
        <v>55122289.419548996</v>
      </c>
      <c r="D24" s="114">
        <f t="shared" si="0"/>
        <v>4.411252182146197</v>
      </c>
      <c r="E24" s="114">
        <f t="shared" si="3"/>
        <v>37.069976462961662</v>
      </c>
      <c r="F24" s="71">
        <v>19326274.896295</v>
      </c>
      <c r="G24" s="72">
        <f t="shared" si="1"/>
        <v>1.8570114529720128</v>
      </c>
      <c r="H24" s="72">
        <f t="shared" si="2"/>
        <v>8.3634896851741978</v>
      </c>
      <c r="I24" s="72">
        <v>43.021401510061771</v>
      </c>
    </row>
    <row r="25" spans="1:9" x14ac:dyDescent="0.35">
      <c r="A25" s="164"/>
      <c r="B25" s="70" t="s">
        <v>102</v>
      </c>
      <c r="C25" s="71">
        <v>57020237.913329005</v>
      </c>
      <c r="D25" s="114">
        <f t="shared" si="0"/>
        <v>3.443159770332227</v>
      </c>
      <c r="E25" s="114">
        <f t="shared" si="3"/>
        <v>37.579121631015177</v>
      </c>
      <c r="F25" s="71">
        <v>19800011.151487</v>
      </c>
      <c r="G25" s="72">
        <f t="shared" si="1"/>
        <v>2.4512548731407069</v>
      </c>
      <c r="H25" s="72">
        <f t="shared" si="2"/>
        <v>8.3865044543587572</v>
      </c>
      <c r="I25" s="72">
        <v>47.500088762245227</v>
      </c>
    </row>
    <row r="26" spans="1:9" x14ac:dyDescent="0.35">
      <c r="A26" s="164">
        <v>2016</v>
      </c>
      <c r="B26" s="70" t="s">
        <v>99</v>
      </c>
      <c r="C26" s="71">
        <v>58427820.049887002</v>
      </c>
      <c r="D26" s="114">
        <f t="shared" si="0"/>
        <v>2.4685658777810149</v>
      </c>
      <c r="E26" s="114">
        <f t="shared" si="3"/>
        <v>14.863900729304946</v>
      </c>
      <c r="F26" s="71">
        <v>24861159.145190001</v>
      </c>
      <c r="G26" s="72">
        <f t="shared" si="1"/>
        <v>25.561339107240364</v>
      </c>
      <c r="H26" s="72">
        <f t="shared" si="2"/>
        <v>33.397286446378097</v>
      </c>
      <c r="I26" s="72">
        <v>47.236465118599924</v>
      </c>
    </row>
    <row r="27" spans="1:9" x14ac:dyDescent="0.35">
      <c r="A27" s="164"/>
      <c r="B27" s="70" t="s">
        <v>100</v>
      </c>
      <c r="C27" s="71">
        <v>60421485.304651</v>
      </c>
      <c r="D27" s="114">
        <f t="shared" si="0"/>
        <v>3.4121849027770601</v>
      </c>
      <c r="E27" s="114">
        <f t="shared" si="3"/>
        <v>14.448855550009053</v>
      </c>
      <c r="F27" s="12">
        <v>25632128.570548002</v>
      </c>
      <c r="G27" s="72">
        <f t="shared" si="1"/>
        <v>3.1011000768528696</v>
      </c>
      <c r="H27" s="72">
        <f t="shared" si="2"/>
        <v>35.091321394526595</v>
      </c>
      <c r="I27" s="72">
        <v>45.738281457353239</v>
      </c>
    </row>
    <row r="28" spans="1:9" x14ac:dyDescent="0.35">
      <c r="A28" s="164"/>
      <c r="B28" s="70" t="s">
        <v>101</v>
      </c>
      <c r="C28" s="71">
        <v>62177470.671956003</v>
      </c>
      <c r="D28" s="114">
        <f t="shared" si="0"/>
        <v>2.9062267477390824</v>
      </c>
      <c r="E28" s="114">
        <f t="shared" si="3"/>
        <v>12.799144097060866</v>
      </c>
      <c r="F28" s="71">
        <v>26279504.778574999</v>
      </c>
      <c r="G28" s="72">
        <f t="shared" si="1"/>
        <v>2.5256435736314531</v>
      </c>
      <c r="H28" s="72">
        <f t="shared" si="2"/>
        <v>35.978117457146318</v>
      </c>
      <c r="I28" s="72">
        <v>44.546580535388351</v>
      </c>
    </row>
    <row r="29" spans="1:9" x14ac:dyDescent="0.35">
      <c r="A29" s="164"/>
      <c r="B29" s="70" t="s">
        <v>102</v>
      </c>
      <c r="C29" s="71">
        <v>64420531.871624</v>
      </c>
      <c r="D29" s="114">
        <f t="shared" si="0"/>
        <v>3.6075143865247128</v>
      </c>
      <c r="E29" s="114">
        <f t="shared" si="3"/>
        <v>12.97836387414495</v>
      </c>
      <c r="F29" s="71">
        <v>27083085.642979</v>
      </c>
      <c r="G29" s="72">
        <f t="shared" si="1"/>
        <v>3.057823468040155</v>
      </c>
      <c r="H29" s="72">
        <f t="shared" si="2"/>
        <v>36.783183785959793</v>
      </c>
      <c r="I29" s="72">
        <v>43.085607288870278</v>
      </c>
    </row>
    <row r="30" spans="1:9" x14ac:dyDescent="0.35">
      <c r="A30" s="164">
        <v>2017</v>
      </c>
      <c r="B30" s="70" t="s">
        <v>99</v>
      </c>
      <c r="C30" s="71">
        <v>65950301</v>
      </c>
      <c r="D30" s="114">
        <f t="shared" si="0"/>
        <v>2.3746608168720096</v>
      </c>
      <c r="E30" s="114">
        <f t="shared" si="3"/>
        <v>12.874827340280937</v>
      </c>
      <c r="F30" s="71">
        <v>27662050.827883001</v>
      </c>
      <c r="G30" s="72">
        <f t="shared" si="1"/>
        <v>2.1377371564532011</v>
      </c>
      <c r="H30" s="72">
        <f t="shared" si="2"/>
        <v>11.266134721779064</v>
      </c>
      <c r="I30" s="72">
        <v>42.159636238007309</v>
      </c>
    </row>
    <row r="31" spans="1:9" x14ac:dyDescent="0.35">
      <c r="A31" s="164"/>
      <c r="B31" s="70" t="s">
        <v>100</v>
      </c>
      <c r="C31" s="71">
        <v>67498972</v>
      </c>
      <c r="D31" s="114">
        <f t="shared" si="0"/>
        <v>2.3482394720230282</v>
      </c>
      <c r="E31" s="114">
        <f t="shared" si="3"/>
        <v>11.71352650412949</v>
      </c>
      <c r="F31" s="71">
        <v>28194367.813730001</v>
      </c>
      <c r="G31" s="72">
        <f t="shared" si="1"/>
        <v>1.9243583534682474</v>
      </c>
      <c r="H31" s="72">
        <f t="shared" si="2"/>
        <v>9.996201587901222</v>
      </c>
      <c r="I31" s="72">
        <v>41.930092529526789</v>
      </c>
    </row>
    <row r="32" spans="1:9" x14ac:dyDescent="0.35">
      <c r="A32" s="164"/>
      <c r="B32" s="70" t="s">
        <v>101</v>
      </c>
      <c r="C32" s="71">
        <v>69368523</v>
      </c>
      <c r="D32" s="114">
        <f t="shared" si="0"/>
        <v>2.7697473674117568</v>
      </c>
      <c r="E32" s="114">
        <f t="shared" si="3"/>
        <v>11.565366442748193</v>
      </c>
      <c r="F32" s="71">
        <v>28429020.695866328</v>
      </c>
      <c r="G32" s="72">
        <f t="shared" si="1"/>
        <v>0.83226864204437589</v>
      </c>
      <c r="H32" s="72">
        <f t="shared" si="2"/>
        <v>8.1794384460538652</v>
      </c>
      <c r="I32" s="72">
        <f>100*(F32/(C32))</f>
        <v>40.982594794279144</v>
      </c>
    </row>
    <row r="33" spans="1:12" x14ac:dyDescent="0.35">
      <c r="A33" s="164"/>
      <c r="B33" s="70" t="s">
        <v>102</v>
      </c>
      <c r="C33" s="71">
        <v>70924079</v>
      </c>
      <c r="D33" s="114">
        <f t="shared" si="0"/>
        <v>2.2424522430728455</v>
      </c>
      <c r="E33" s="114">
        <f t="shared" si="3"/>
        <v>10.095457052941036</v>
      </c>
      <c r="F33" s="71">
        <v>28455404.394189816</v>
      </c>
      <c r="G33" s="72">
        <f t="shared" si="1"/>
        <v>9.2805512387283962E-2</v>
      </c>
      <c r="H33" s="72">
        <f t="shared" si="2"/>
        <v>5.0670694222265444</v>
      </c>
      <c r="I33" s="72">
        <f t="shared" ref="I33:I35" si="4">100*(F33/(C33))</f>
        <v>40.120936070512549</v>
      </c>
    </row>
    <row r="34" spans="1:12" x14ac:dyDescent="0.35">
      <c r="A34" s="164">
        <v>2018</v>
      </c>
      <c r="B34" s="70" t="s">
        <v>99</v>
      </c>
      <c r="C34" s="71">
        <v>73213550.752275363</v>
      </c>
      <c r="D34" s="114">
        <f t="shared" si="0"/>
        <v>3.2280598980712449</v>
      </c>
      <c r="E34" s="114">
        <f t="shared" si="3"/>
        <v>11.013216986341522</v>
      </c>
      <c r="F34" s="71">
        <v>29660605.421259016</v>
      </c>
      <c r="G34" s="72">
        <f t="shared" si="1"/>
        <v>4.2354029145875938</v>
      </c>
      <c r="H34" s="72">
        <f t="shared" si="2"/>
        <v>7.2248966853950547</v>
      </c>
      <c r="I34" s="72">
        <f t="shared" si="4"/>
        <v>40.512453113520394</v>
      </c>
    </row>
    <row r="35" spans="1:12" x14ac:dyDescent="0.35">
      <c r="A35" s="164"/>
      <c r="B35" s="70" t="s">
        <v>100</v>
      </c>
      <c r="C35" s="108">
        <v>75298682.720680997</v>
      </c>
      <c r="D35" s="114">
        <f t="shared" si="0"/>
        <v>2.8480137173798159</v>
      </c>
      <c r="E35" s="114">
        <f t="shared" si="3"/>
        <v>11.555302976586068</v>
      </c>
      <c r="F35" s="108">
        <v>30249735.657921001</v>
      </c>
      <c r="G35" s="72">
        <f t="shared" si="1"/>
        <v>1.9862380699745552</v>
      </c>
      <c r="H35" s="72">
        <f t="shared" si="2"/>
        <v>7.2899944335339306</v>
      </c>
      <c r="I35" s="72">
        <f t="shared" si="4"/>
        <v>40.172994486678881</v>
      </c>
      <c r="J35" s="102"/>
    </row>
    <row r="36" spans="1:12" x14ac:dyDescent="0.35">
      <c r="A36" s="164"/>
      <c r="B36" s="70" t="s">
        <v>101</v>
      </c>
      <c r="C36" s="108">
        <v>77562225.625077248</v>
      </c>
      <c r="D36" s="114">
        <f t="shared" si="0"/>
        <v>3.0060856612762032</v>
      </c>
      <c r="E36" s="114">
        <f t="shared" si="3"/>
        <v>11.811845302050394</v>
      </c>
      <c r="F36" s="108">
        <v>30880196.506062698</v>
      </c>
      <c r="G36" s="72">
        <f t="shared" si="1"/>
        <v>2.0841863058615129</v>
      </c>
      <c r="H36" s="72">
        <f t="shared" si="2"/>
        <v>8.6220902099268582</v>
      </c>
      <c r="I36" s="72">
        <f t="shared" ref="I36" si="5">100*(F36/(C36))</f>
        <v>39.813448179442886</v>
      </c>
    </row>
    <row r="37" spans="1:12" x14ac:dyDescent="0.35">
      <c r="A37" s="164"/>
      <c r="B37" s="70" t="s">
        <v>102</v>
      </c>
      <c r="C37" s="108">
        <v>79994177.900993571</v>
      </c>
      <c r="D37" s="114">
        <f t="shared" si="0"/>
        <v>3.1354854200187132</v>
      </c>
      <c r="E37" s="114">
        <f t="shared" si="3"/>
        <v>12.788462013011937</v>
      </c>
      <c r="F37" s="108">
        <v>31440639.812267892</v>
      </c>
      <c r="G37" s="72">
        <f t="shared" si="1"/>
        <v>1.8148955305228087</v>
      </c>
      <c r="H37" s="72">
        <f t="shared" si="2"/>
        <v>10.490926000291246</v>
      </c>
      <c r="I37" s="72">
        <f t="shared" ref="I37:I39" si="6">100*(F37/C37)</f>
        <v>39.303660137842833</v>
      </c>
      <c r="J37" s="102"/>
      <c r="L37" s="105"/>
    </row>
    <row r="38" spans="1:12" x14ac:dyDescent="0.35">
      <c r="A38" s="164">
        <v>2019</v>
      </c>
      <c r="B38" s="70" t="s">
        <v>99</v>
      </c>
      <c r="C38" s="108">
        <v>81394573.481784403</v>
      </c>
      <c r="D38" s="114">
        <f t="shared" si="0"/>
        <v>1.7506218796623729</v>
      </c>
      <c r="E38" s="114">
        <f t="shared" si="3"/>
        <v>11.174191997858784</v>
      </c>
      <c r="F38" s="108">
        <v>31975401.39904061</v>
      </c>
      <c r="G38" s="72">
        <f t="shared" si="1"/>
        <v>1.7008610192597251</v>
      </c>
      <c r="H38" s="72">
        <f t="shared" si="2"/>
        <v>7.8042775759475269</v>
      </c>
      <c r="I38" s="72">
        <f t="shared" si="6"/>
        <v>39.284438791483446</v>
      </c>
    </row>
    <row r="39" spans="1:12" x14ac:dyDescent="0.35">
      <c r="A39" s="164"/>
      <c r="B39" s="70" t="s">
        <v>100</v>
      </c>
      <c r="C39" s="108">
        <v>83481466.170170933</v>
      </c>
      <c r="D39" s="114">
        <f t="shared" ref="D39:D48" si="7">100*(C39/C38-1)</f>
        <v>2.5639211548341923</v>
      </c>
      <c r="E39" s="114">
        <f t="shared" si="3"/>
        <v>10.867100397816799</v>
      </c>
      <c r="F39" s="108">
        <v>32604685.784830246</v>
      </c>
      <c r="G39" s="72">
        <f t="shared" si="1"/>
        <v>1.9680265399530494</v>
      </c>
      <c r="H39" s="72">
        <f t="shared" si="2"/>
        <v>7.78502712731175</v>
      </c>
      <c r="I39" s="72">
        <f t="shared" si="6"/>
        <v>39.056196878919152</v>
      </c>
      <c r="L39" s="105"/>
    </row>
    <row r="40" spans="1:12" x14ac:dyDescent="0.35">
      <c r="A40" s="164"/>
      <c r="B40" s="70" t="s">
        <v>101</v>
      </c>
      <c r="C40" s="108">
        <v>86106550.644888595</v>
      </c>
      <c r="D40" s="114">
        <f t="shared" si="7"/>
        <v>3.1445117043903181</v>
      </c>
      <c r="E40" s="114">
        <f t="shared" si="3"/>
        <v>11.016090565932423</v>
      </c>
      <c r="F40" s="108">
        <v>33431888.101868995</v>
      </c>
      <c r="G40" s="72">
        <f t="shared" si="1"/>
        <v>2.537065753363632</v>
      </c>
      <c r="H40" s="72">
        <f t="shared" si="2"/>
        <v>8.2631974032461919</v>
      </c>
      <c r="I40" s="72">
        <f t="shared" ref="I40:I46" si="8">100*(F40/C40)</f>
        <v>38.826184362842739</v>
      </c>
      <c r="J40" s="102"/>
      <c r="L40" s="107"/>
    </row>
    <row r="41" spans="1:12" x14ac:dyDescent="0.35">
      <c r="A41" s="164"/>
      <c r="B41" s="70" t="s">
        <v>102</v>
      </c>
      <c r="C41" s="108">
        <v>88421327.506122991</v>
      </c>
      <c r="D41" s="114">
        <f t="shared" si="7"/>
        <v>2.6882703393621643</v>
      </c>
      <c r="E41" s="114">
        <f t="shared" si="3"/>
        <v>10.534703682509816</v>
      </c>
      <c r="F41" s="108">
        <v>33041989.008115001</v>
      </c>
      <c r="G41" s="72">
        <f t="shared" si="1"/>
        <v>-1.1662490989618912</v>
      </c>
      <c r="H41" s="72">
        <f t="shared" si="2"/>
        <v>5.0932462106648257</v>
      </c>
      <c r="I41" s="72">
        <f t="shared" si="8"/>
        <v>37.368799971734099</v>
      </c>
      <c r="J41" s="102"/>
    </row>
    <row r="42" spans="1:12" x14ac:dyDescent="0.35">
      <c r="A42" s="164">
        <v>2020</v>
      </c>
      <c r="B42" s="70" t="s">
        <v>99</v>
      </c>
      <c r="C42" s="108">
        <v>89581134.688744769</v>
      </c>
      <c r="D42" s="114">
        <f t="shared" si="7"/>
        <v>1.3116826170037621</v>
      </c>
      <c r="E42" s="114">
        <f t="shared" ref="E42:E48" si="9">100*(C42/C38-1)</f>
        <v>10.0578710063423</v>
      </c>
      <c r="F42" s="108">
        <v>34211442.015076026</v>
      </c>
      <c r="G42" s="72">
        <f t="shared" ref="G42:G48" si="10">100*(F42/F41-1)</f>
        <v>3.5392936141762199</v>
      </c>
      <c r="H42" s="72">
        <f t="shared" ref="H42:H48" si="11">100*(F42/F38-1)</f>
        <v>6.9930024900406895</v>
      </c>
      <c r="I42" s="72">
        <f t="shared" si="8"/>
        <v>38.190453976661281</v>
      </c>
      <c r="J42" s="102"/>
    </row>
    <row r="43" spans="1:12" x14ac:dyDescent="0.35">
      <c r="A43" s="164"/>
      <c r="B43" s="70" t="s">
        <v>100</v>
      </c>
      <c r="C43" s="108">
        <v>89876338</v>
      </c>
      <c r="D43" s="114">
        <f t="shared" si="7"/>
        <v>0.329537365518906</v>
      </c>
      <c r="E43" s="114">
        <f t="shared" si="9"/>
        <v>7.660229417621367</v>
      </c>
      <c r="F43" s="108">
        <v>33806011.975674301</v>
      </c>
      <c r="G43" s="72">
        <f t="shared" si="10"/>
        <v>-1.1850714717697719</v>
      </c>
      <c r="H43" s="72">
        <f t="shared" si="11"/>
        <v>3.6845200679805012</v>
      </c>
      <c r="I43" s="72">
        <f t="shared" si="8"/>
        <v>37.613917887569364</v>
      </c>
      <c r="J43" s="102"/>
    </row>
    <row r="44" spans="1:12" x14ac:dyDescent="0.35">
      <c r="A44" s="164"/>
      <c r="B44" s="70" t="s">
        <v>101</v>
      </c>
      <c r="C44" s="108">
        <v>91292858</v>
      </c>
      <c r="D44" s="114">
        <f t="shared" si="7"/>
        <v>1.5760766754871591</v>
      </c>
      <c r="E44" s="114">
        <f t="shared" si="9"/>
        <v>6.0231275277768503</v>
      </c>
      <c r="F44" s="108">
        <v>34016593.781001598</v>
      </c>
      <c r="G44" s="72">
        <f t="shared" si="10"/>
        <v>0.62291229583313346</v>
      </c>
      <c r="H44" s="72">
        <f t="shared" si="11"/>
        <v>1.7489460282678948</v>
      </c>
      <c r="I44" s="72">
        <f t="shared" si="8"/>
        <v>37.260958333675568</v>
      </c>
      <c r="J44" s="102"/>
    </row>
    <row r="45" spans="1:12" x14ac:dyDescent="0.35">
      <c r="A45" s="164"/>
      <c r="B45" s="70" t="s">
        <v>102</v>
      </c>
      <c r="C45" s="108">
        <v>93008385.331796244</v>
      </c>
      <c r="D45" s="114">
        <f t="shared" si="7"/>
        <v>1.8791473608989806</v>
      </c>
      <c r="E45" s="114">
        <f t="shared" si="9"/>
        <v>5.1877278424208306</v>
      </c>
      <c r="F45" s="108">
        <v>33921263.119735897</v>
      </c>
      <c r="G45" s="72">
        <f t="shared" si="10"/>
        <v>-0.28024752236934791</v>
      </c>
      <c r="H45" s="72">
        <f t="shared" si="11"/>
        <v>2.6610810608433733</v>
      </c>
      <c r="I45" s="72">
        <f t="shared" si="8"/>
        <v>36.4711880533415</v>
      </c>
      <c r="J45" s="102"/>
    </row>
    <row r="46" spans="1:12" x14ac:dyDescent="0.35">
      <c r="A46" s="164">
        <v>2021</v>
      </c>
      <c r="B46" s="70" t="s">
        <v>99</v>
      </c>
      <c r="C46" s="108">
        <v>95027954.611485153</v>
      </c>
      <c r="D46" s="114">
        <f t="shared" si="7"/>
        <v>2.1713840880952073</v>
      </c>
      <c r="E46" s="114">
        <f t="shared" si="9"/>
        <v>6.0803203059055955</v>
      </c>
      <c r="F46" s="108">
        <v>35563312.917808205</v>
      </c>
      <c r="G46" s="72">
        <f t="shared" si="10"/>
        <v>4.8407684356451375</v>
      </c>
      <c r="H46" s="72">
        <f t="shared" si="11"/>
        <v>3.9515168701057535</v>
      </c>
      <c r="I46" s="72">
        <f t="shared" si="8"/>
        <v>37.42405386205165</v>
      </c>
      <c r="J46" s="102"/>
    </row>
    <row r="47" spans="1:12" x14ac:dyDescent="0.35">
      <c r="A47" s="164"/>
      <c r="B47" s="70" t="s">
        <v>100</v>
      </c>
      <c r="C47" s="108">
        <v>97415968.669640988</v>
      </c>
      <c r="D47" s="114">
        <f t="shared" si="7"/>
        <v>2.5129595474500777</v>
      </c>
      <c r="E47" s="114">
        <f t="shared" si="9"/>
        <v>8.3888939374020755</v>
      </c>
      <c r="F47" s="108">
        <v>36227207.981974997</v>
      </c>
      <c r="G47" s="72">
        <f t="shared" si="10"/>
        <v>1.8667975778891677</v>
      </c>
      <c r="H47" s="72">
        <f t="shared" si="11"/>
        <v>7.1620278903140377</v>
      </c>
      <c r="I47" s="72">
        <f>100*(F47/C47)</f>
        <v>37.188161732322797</v>
      </c>
      <c r="J47" s="102"/>
    </row>
    <row r="48" spans="1:12" x14ac:dyDescent="0.35">
      <c r="A48" s="164"/>
      <c r="B48" s="70" t="s">
        <v>101</v>
      </c>
      <c r="C48" s="108">
        <v>100807847.56394972</v>
      </c>
      <c r="D48" s="114">
        <f t="shared" si="7"/>
        <v>3.4818510154237092</v>
      </c>
      <c r="E48" s="114">
        <f t="shared" si="9"/>
        <v>10.422490622376746</v>
      </c>
      <c r="F48" s="108">
        <v>37484487.095197</v>
      </c>
      <c r="G48" s="72">
        <f t="shared" si="10"/>
        <v>3.4705382591105671</v>
      </c>
      <c r="H48" s="72">
        <f t="shared" si="11"/>
        <v>10.194710665393657</v>
      </c>
      <c r="I48" s="72">
        <f t="shared" ref="I48" si="12">100*(F48/C48)</f>
        <v>37.184096279228534</v>
      </c>
      <c r="J48" s="102"/>
    </row>
    <row r="49" spans="1:10" x14ac:dyDescent="0.35">
      <c r="A49" s="164"/>
      <c r="B49" s="70" t="s">
        <v>102</v>
      </c>
      <c r="C49" s="108">
        <v>104159369.182634</v>
      </c>
      <c r="D49" s="114">
        <f t="shared" ref="D49" si="13">100*(C49/C48-1)</f>
        <v>3.3246634063465841</v>
      </c>
      <c r="E49" s="114">
        <f t="shared" ref="E49" si="14">100*(C49/C45-1)</f>
        <v>11.989224209255923</v>
      </c>
      <c r="F49" s="108">
        <v>38500212.020597003</v>
      </c>
      <c r="G49" s="72">
        <f t="shared" ref="G49" si="15">100*(F49/F48-1)</f>
        <v>2.7097207514682919</v>
      </c>
      <c r="H49" s="72">
        <f t="shared" ref="H49" si="16">100*(F49/F45-1)</f>
        <v>13.498757061900225</v>
      </c>
      <c r="I49" s="72">
        <f t="shared" ref="I49" si="17">100*(F49/C49)</f>
        <v>36.962792999533605</v>
      </c>
      <c r="J49" s="102"/>
    </row>
    <row r="50" spans="1:10" x14ac:dyDescent="0.35">
      <c r="A50" s="164">
        <v>2022</v>
      </c>
      <c r="B50" s="70" t="s">
        <v>99</v>
      </c>
      <c r="C50" s="108">
        <v>102920028.62950499</v>
      </c>
      <c r="D50" s="114">
        <f t="shared" ref="D50" si="18">100*(C50/C49-1)</f>
        <v>-1.1898502869731598</v>
      </c>
      <c r="E50" s="114">
        <f t="shared" ref="E50" si="19">100*(C50/C46-1)</f>
        <v>8.3050025124564719</v>
      </c>
      <c r="F50" s="108">
        <v>38207272.274035998</v>
      </c>
      <c r="G50" s="72">
        <f t="shared" ref="G50:G55" si="20">100*(F50/F49-1)</f>
        <v>-0.76087826842170525</v>
      </c>
      <c r="H50" s="72">
        <f t="shared" ref="H50:H55" si="21">100*(F50/F46-1)</f>
        <v>7.4345136583263471</v>
      </c>
      <c r="I50" s="72">
        <f t="shared" ref="I50:I55" si="22">100*(F50/C50)</f>
        <v>37.12326238421079</v>
      </c>
      <c r="J50" s="102"/>
    </row>
    <row r="51" spans="1:10" x14ac:dyDescent="0.35">
      <c r="A51" s="164"/>
      <c r="B51" s="70" t="s">
        <v>100</v>
      </c>
      <c r="C51" s="108">
        <v>109378456.84594703</v>
      </c>
      <c r="D51" s="114">
        <f t="shared" ref="D51" si="23">100*(C51/C50-1)</f>
        <v>6.2751908471492035</v>
      </c>
      <c r="E51" s="114">
        <f t="shared" ref="E51" si="24">100*(C51/C47-1)</f>
        <v>12.279802110138105</v>
      </c>
      <c r="F51" s="108">
        <v>40119749.909823</v>
      </c>
      <c r="G51" s="72">
        <f t="shared" si="20"/>
        <v>5.0055330358839578</v>
      </c>
      <c r="H51" s="72">
        <f t="shared" si="21"/>
        <v>10.744802441813217</v>
      </c>
      <c r="I51" s="72">
        <f t="shared" si="22"/>
        <v>36.679754923155713</v>
      </c>
      <c r="J51" s="102"/>
    </row>
    <row r="52" spans="1:10" x14ac:dyDescent="0.35">
      <c r="A52" s="164"/>
      <c r="B52" s="70" t="s">
        <v>101</v>
      </c>
      <c r="C52" s="108">
        <v>114106671</v>
      </c>
      <c r="D52" s="114">
        <f t="shared" ref="D52" si="25">100*(C52/C51-1)</f>
        <v>4.322802031036499</v>
      </c>
      <c r="E52" s="114">
        <f t="shared" ref="E52" si="26">100*(C52/C48-1)</f>
        <v>13.192250164466479</v>
      </c>
      <c r="F52" s="108">
        <v>41493707.983843997</v>
      </c>
      <c r="G52" s="72">
        <f t="shared" si="20"/>
        <v>3.4246426687834175</v>
      </c>
      <c r="H52" s="72">
        <f t="shared" si="21"/>
        <v>10.695680264918739</v>
      </c>
      <c r="I52" s="72">
        <f t="shared" si="22"/>
        <v>36.363963316258697</v>
      </c>
      <c r="J52" s="102"/>
    </row>
    <row r="53" spans="1:10" x14ac:dyDescent="0.35">
      <c r="A53" s="164"/>
      <c r="B53" s="70" t="s">
        <v>102</v>
      </c>
      <c r="C53" s="108">
        <v>112663290.812852</v>
      </c>
      <c r="D53" s="114">
        <f t="shared" ref="D53" si="27">100*(C53/C52-1)</f>
        <v>-1.26493935411367</v>
      </c>
      <c r="E53" s="114">
        <f t="shared" ref="E53" si="28">100*(C53/C49-1)</f>
        <v>8.1643367245313634</v>
      </c>
      <c r="F53" s="108">
        <v>40912053.462778002</v>
      </c>
      <c r="G53" s="72">
        <f t="shared" si="20"/>
        <v>-1.4017896913249284</v>
      </c>
      <c r="H53" s="72">
        <f t="shared" si="21"/>
        <v>6.2644887277262251</v>
      </c>
      <c r="I53" s="72">
        <f t="shared" si="22"/>
        <v>36.313561558163705</v>
      </c>
      <c r="J53" s="102"/>
    </row>
    <row r="54" spans="1:10" x14ac:dyDescent="0.35">
      <c r="A54" s="164">
        <v>2023</v>
      </c>
      <c r="B54" s="70" t="s">
        <v>99</v>
      </c>
      <c r="C54" s="108">
        <v>119141572.02134401</v>
      </c>
      <c r="D54" s="114">
        <f t="shared" ref="D54" si="29">100*(C54/C53-1)</f>
        <v>5.7501260275214738</v>
      </c>
      <c r="E54" s="114">
        <f t="shared" ref="E54" si="30">100*(C54/C50-1)</f>
        <v>15.761308666395601</v>
      </c>
      <c r="F54" s="108">
        <v>43212225.147914998</v>
      </c>
      <c r="G54" s="72">
        <f t="shared" si="20"/>
        <v>5.6222347461236666</v>
      </c>
      <c r="H54" s="72">
        <f t="shared" si="21"/>
        <v>13.099477078556454</v>
      </c>
      <c r="I54" s="72">
        <f t="shared" si="22"/>
        <v>36.269644939864989</v>
      </c>
      <c r="J54" s="102"/>
    </row>
    <row r="55" spans="1:10" x14ac:dyDescent="0.35">
      <c r="A55" s="164"/>
      <c r="B55" s="70" t="s">
        <v>100</v>
      </c>
      <c r="C55" s="108">
        <v>120237992.08579101</v>
      </c>
      <c r="D55" s="114">
        <f t="shared" ref="D55" si="31">100*(C55/C54-1)</f>
        <v>0.92026657517207955</v>
      </c>
      <c r="E55" s="114">
        <f t="shared" ref="E55" si="32">100*(C55/C51-1)</f>
        <v>9.928404141904279</v>
      </c>
      <c r="F55" s="108">
        <v>43565018.850543</v>
      </c>
      <c r="G55" s="72">
        <f t="shared" si="20"/>
        <v>0.81642105080308447</v>
      </c>
      <c r="H55" s="72">
        <f t="shared" si="21"/>
        <v>8.5874636518520564</v>
      </c>
      <c r="I55" s="72">
        <f t="shared" si="22"/>
        <v>36.232323989125604</v>
      </c>
      <c r="J55" s="102"/>
    </row>
    <row r="56" spans="1:10" x14ac:dyDescent="0.35">
      <c r="A56" s="164"/>
      <c r="B56" s="70" t="s">
        <v>101</v>
      </c>
      <c r="C56" s="108">
        <v>123681361.213645</v>
      </c>
      <c r="D56" s="114">
        <f>100*(C56/C55-1)</f>
        <v>2.863794602788361</v>
      </c>
      <c r="E56" s="114">
        <f>100*(C56/C52-1)</f>
        <v>8.3909995180255557</v>
      </c>
      <c r="F56" s="108">
        <v>43638980.016525999</v>
      </c>
      <c r="G56" s="72">
        <f>100*(F56/F55-1)</f>
        <v>0.16977191318736651</v>
      </c>
      <c r="H56" s="72">
        <f>100*(F56/F52-1)</f>
        <v>5.1701140652874011</v>
      </c>
      <c r="I56" s="72">
        <f t="shared" ref="I56" si="33">100*(F56/C56)</f>
        <v>35.283392411201554</v>
      </c>
      <c r="J56" s="102"/>
    </row>
    <row r="57" spans="1:10" x14ac:dyDescent="0.35">
      <c r="A57" s="164"/>
      <c r="B57" s="70" t="s">
        <v>102</v>
      </c>
      <c r="C57" s="108">
        <v>127002375.46711101</v>
      </c>
      <c r="D57" s="114">
        <f>100*(C57/C56-1)</f>
        <v>2.6851372113614991</v>
      </c>
      <c r="E57" s="114">
        <f>100*(C57/C53-1)</f>
        <v>12.727379566852925</v>
      </c>
      <c r="F57" s="108">
        <v>44838397.543958001</v>
      </c>
      <c r="G57" s="72">
        <f>100*(F57/F56-1)</f>
        <v>2.7485003704893707</v>
      </c>
      <c r="H57" s="72">
        <f>100*(F57/F53-1)</f>
        <v>9.5970349783400799</v>
      </c>
      <c r="I57" s="72">
        <f t="shared" ref="I57:I58" si="34">100*(F57/C57)</f>
        <v>35.305164473533424</v>
      </c>
      <c r="J57" s="102"/>
    </row>
    <row r="58" spans="1:10" x14ac:dyDescent="0.35">
      <c r="A58" s="164">
        <v>2024</v>
      </c>
      <c r="B58" s="70" t="s">
        <v>99</v>
      </c>
      <c r="C58" s="108">
        <v>128959619.00963999</v>
      </c>
      <c r="D58" s="114">
        <f t="shared" ref="D58:D59" si="35">100*(C58/C57-1)</f>
        <v>1.5411078220626262</v>
      </c>
      <c r="E58" s="114">
        <f t="shared" ref="E58:E59" si="36">100*(C58/C54-1)</f>
        <v>8.240655903496986</v>
      </c>
      <c r="F58" s="108">
        <v>45273110.200943001</v>
      </c>
      <c r="G58" s="72">
        <f t="shared" ref="G58:G59" si="37">100*(F58/F57-1)</f>
        <v>0.96950979695209494</v>
      </c>
      <c r="H58" s="72">
        <f t="shared" ref="H58:H59" si="38">100*(F58/F54-1)</f>
        <v>4.7692176137044795</v>
      </c>
      <c r="I58" s="72">
        <f t="shared" si="34"/>
        <v>35.106423660850567</v>
      </c>
      <c r="J58" s="102"/>
    </row>
    <row r="59" spans="1:10" x14ac:dyDescent="0.35">
      <c r="A59" s="164"/>
      <c r="B59" s="70" t="s">
        <v>100</v>
      </c>
      <c r="C59" s="108">
        <v>131320477.808807</v>
      </c>
      <c r="D59" s="114">
        <f t="shared" si="35"/>
        <v>1.8306961646579634</v>
      </c>
      <c r="E59" s="114">
        <f t="shared" si="36"/>
        <v>9.2171247463185502</v>
      </c>
      <c r="F59" s="108">
        <v>45763503.580729</v>
      </c>
      <c r="G59" s="72">
        <f t="shared" si="37"/>
        <v>1.0831890665549793</v>
      </c>
      <c r="H59" s="72">
        <f t="shared" si="38"/>
        <v>5.0464450336364264</v>
      </c>
      <c r="I59" s="72">
        <f>100*(F59/C59)</f>
        <v>34.848718451479677</v>
      </c>
      <c r="J59" s="102"/>
    </row>
    <row r="60" spans="1:10" x14ac:dyDescent="0.35">
      <c r="A60" s="164"/>
      <c r="B60" s="70" t="s">
        <v>101</v>
      </c>
      <c r="C60" s="108">
        <v>133923162.84932899</v>
      </c>
      <c r="D60" s="114">
        <f t="shared" ref="D60:D61" si="39">100*(C60/C59-1)</f>
        <v>1.9819338795822095</v>
      </c>
      <c r="E60" s="114">
        <f t="shared" ref="E60:E61" si="40">100*(C60/C56-1)</f>
        <v>8.2807963424597943</v>
      </c>
      <c r="F60" s="108">
        <v>46621970.562779002</v>
      </c>
      <c r="G60" s="72">
        <f t="shared" ref="G60:G61" si="41">100*(F60/F59-1)</f>
        <v>1.8758768775988255</v>
      </c>
      <c r="H60" s="72">
        <f t="shared" ref="H60" si="42">100*(F60/F56-1)</f>
        <v>6.8356101474492448</v>
      </c>
      <c r="I60" s="72">
        <f t="shared" ref="I60:I65" si="43">100*(F60/C60)</f>
        <v>34.812477222652902</v>
      </c>
      <c r="J60" s="102"/>
    </row>
    <row r="61" spans="1:10" x14ac:dyDescent="0.35">
      <c r="A61" s="164"/>
      <c r="B61" s="70" t="s">
        <v>102</v>
      </c>
      <c r="C61" s="108">
        <v>137807426.389191</v>
      </c>
      <c r="D61" s="114">
        <f t="shared" si="39"/>
        <v>2.9003672383633994</v>
      </c>
      <c r="E61" s="114">
        <f t="shared" si="40"/>
        <v>8.5077549788650231</v>
      </c>
      <c r="F61" s="108">
        <v>48347593.833259001</v>
      </c>
      <c r="G61" s="72">
        <f t="shared" si="41"/>
        <v>3.7013091674371834</v>
      </c>
      <c r="H61" s="72">
        <f t="shared" ref="H61:H66" si="44">100*(F61/F57-1)</f>
        <v>7.8263195866014268</v>
      </c>
      <c r="I61" s="72">
        <f t="shared" si="43"/>
        <v>35.083445863590391</v>
      </c>
      <c r="J61" s="102"/>
    </row>
    <row r="62" spans="1:10" x14ac:dyDescent="0.35">
      <c r="A62" s="164">
        <v>2025</v>
      </c>
      <c r="B62" s="70" t="s">
        <v>99</v>
      </c>
      <c r="C62" s="108">
        <v>141071617.03384399</v>
      </c>
      <c r="D62" s="114">
        <f t="shared" ref="D62" si="45">100*(C62/C61-1)</f>
        <v>2.3686609134070835</v>
      </c>
      <c r="E62" s="114">
        <f t="shared" ref="E62" si="46">100*(C62/C58-1)</f>
        <v>9.3920857685680694</v>
      </c>
      <c r="F62" s="108">
        <v>49070575.083269998</v>
      </c>
      <c r="G62" s="72">
        <f>100*(F62/F61-1)</f>
        <v>1.4953820711417709</v>
      </c>
      <c r="H62" s="72">
        <f t="shared" si="44"/>
        <v>8.38790369266016</v>
      </c>
      <c r="I62" s="72">
        <f t="shared" si="43"/>
        <v>34.784158652904395</v>
      </c>
      <c r="J62" s="102"/>
    </row>
    <row r="63" spans="1:10" x14ac:dyDescent="0.35">
      <c r="A63" s="164"/>
      <c r="B63" s="70" t="s">
        <v>100</v>
      </c>
      <c r="C63" s="137">
        <v>144461620.664713</v>
      </c>
      <c r="D63" s="138">
        <f t="shared" ref="D63" si="47">100*(C63/C62-1)</f>
        <v>2.4030373381597414</v>
      </c>
      <c r="E63" s="138">
        <f>100*(C63/C59-1)</f>
        <v>10.006925861965366</v>
      </c>
      <c r="F63" s="137">
        <v>50513080.557310998</v>
      </c>
      <c r="G63" s="139">
        <f>100*(F63/F62-1)</f>
        <v>2.9396547148533569</v>
      </c>
      <c r="H63" s="139">
        <f t="shared" si="44"/>
        <v>10.378525691774264</v>
      </c>
      <c r="I63" s="72">
        <f t="shared" si="43"/>
        <v>34.966436292826117</v>
      </c>
      <c r="J63" s="102"/>
    </row>
    <row r="64" spans="1:10" x14ac:dyDescent="0.35">
      <c r="A64" s="164"/>
      <c r="B64" s="70" t="s">
        <v>101</v>
      </c>
      <c r="C64" s="108">
        <v>148253865.017717</v>
      </c>
      <c r="D64" s="138">
        <f t="shared" ref="D64" si="48">100*(C64/C63-1)</f>
        <v>2.625087781484603</v>
      </c>
      <c r="E64" s="138">
        <f>100*(C64/C60-1)</f>
        <v>10.700689756342484</v>
      </c>
      <c r="F64" s="108">
        <v>51708954.382289</v>
      </c>
      <c r="G64" s="139">
        <f>100*(F64/F63-1)</f>
        <v>2.3674537600635759</v>
      </c>
      <c r="H64" s="139">
        <f t="shared" si="44"/>
        <v>10.911130006098958</v>
      </c>
      <c r="I64" s="72">
        <f>100*(F64/C64)</f>
        <v>34.878655187916721</v>
      </c>
      <c r="J64" s="102"/>
    </row>
    <row r="65" spans="1:11" x14ac:dyDescent="0.35">
      <c r="A65" s="164"/>
      <c r="B65" s="70" t="s">
        <v>102</v>
      </c>
      <c r="C65" s="108">
        <v>153192034.955704</v>
      </c>
      <c r="D65" s="138">
        <f t="shared" ref="D65:D66" si="49">100*(C65/C64-1)</f>
        <v>3.3308878236643968</v>
      </c>
      <c r="E65" s="138">
        <f>100*(C65/C61-1)</f>
        <v>11.163845788008775</v>
      </c>
      <c r="F65" s="108">
        <v>53429636.951835997</v>
      </c>
      <c r="G65" s="139">
        <f>100*(F65/F64-1)</f>
        <v>3.3276297888869211</v>
      </c>
      <c r="H65" s="139">
        <f t="shared" si="44"/>
        <v>10.511470614450701</v>
      </c>
      <c r="I65" s="72">
        <f t="shared" si="43"/>
        <v>34.877555459907143</v>
      </c>
      <c r="J65" s="102"/>
    </row>
    <row r="66" spans="1:11" x14ac:dyDescent="0.35">
      <c r="A66" s="144">
        <v>2026</v>
      </c>
      <c r="B66" s="70" t="s">
        <v>99</v>
      </c>
      <c r="C66" s="108">
        <v>158146306.560619</v>
      </c>
      <c r="D66" s="114">
        <f t="shared" si="49"/>
        <v>3.2340268907241398</v>
      </c>
      <c r="E66" s="114">
        <f t="shared" ref="E66" si="50">100*(C66/C62-1)</f>
        <v>12.103561216483882</v>
      </c>
      <c r="F66" s="108">
        <v>55345936.224954002</v>
      </c>
      <c r="G66" s="72">
        <f>100*(F66/F65-1)</f>
        <v>3.586584866457998</v>
      </c>
      <c r="H66" s="72">
        <f t="shared" si="44"/>
        <v>12.788440182400684</v>
      </c>
      <c r="I66" s="72">
        <f t="shared" ref="I66" si="51">100*(F66/C66)</f>
        <v>34.996666965307455</v>
      </c>
      <c r="J66" s="102"/>
      <c r="K66" s="148"/>
    </row>
    <row r="67" spans="1:11" x14ac:dyDescent="0.35">
      <c r="A67" s="115"/>
      <c r="B67" s="74"/>
      <c r="C67" s="118"/>
      <c r="D67" s="145"/>
      <c r="E67" s="145"/>
      <c r="F67" s="118"/>
      <c r="G67" s="146"/>
      <c r="H67" s="146"/>
      <c r="I67" s="76"/>
      <c r="J67" s="102"/>
    </row>
    <row r="68" spans="1:11" x14ac:dyDescent="0.35">
      <c r="A68" s="115"/>
      <c r="B68" s="74"/>
      <c r="C68" s="118"/>
      <c r="D68" s="136"/>
      <c r="E68" s="136"/>
      <c r="F68" s="118"/>
      <c r="G68" s="76"/>
      <c r="H68" s="76"/>
      <c r="I68" s="76"/>
      <c r="J68" s="102"/>
    </row>
    <row r="69" spans="1:11" x14ac:dyDescent="0.35">
      <c r="A69" s="63" t="s">
        <v>103</v>
      </c>
      <c r="B69" s="74"/>
      <c r="C69" s="75"/>
      <c r="D69" s="75"/>
      <c r="E69" s="75"/>
      <c r="F69" s="75"/>
      <c r="G69" s="75"/>
      <c r="H69" s="75"/>
      <c r="I69" s="75"/>
      <c r="J69" s="102"/>
    </row>
    <row r="70" spans="1:11" x14ac:dyDescent="0.35">
      <c r="A70" s="63" t="s">
        <v>104</v>
      </c>
      <c r="B70" s="74"/>
      <c r="C70" s="141"/>
      <c r="D70" s="76"/>
      <c r="E70" s="76"/>
      <c r="F70" s="141"/>
      <c r="G70" s="130"/>
      <c r="H70" s="76"/>
      <c r="I70" s="76"/>
      <c r="J70" s="102"/>
    </row>
    <row r="71" spans="1:11" x14ac:dyDescent="0.35">
      <c r="A71" s="63" t="s">
        <v>105</v>
      </c>
      <c r="F71" s="102"/>
    </row>
    <row r="72" spans="1:11" x14ac:dyDescent="0.35">
      <c r="A72" s="77" t="s">
        <v>106</v>
      </c>
      <c r="E72" s="102"/>
    </row>
    <row r="73" spans="1:11" ht="15" customHeight="1" x14ac:dyDescent="0.35">
      <c r="A73" s="191"/>
      <c r="B73" s="191"/>
      <c r="C73" s="191"/>
      <c r="D73" s="191"/>
      <c r="E73" s="191"/>
      <c r="F73" s="191"/>
      <c r="G73" s="191"/>
    </row>
    <row r="74" spans="1:11" x14ac:dyDescent="0.35">
      <c r="A74" s="191"/>
      <c r="B74" s="191"/>
      <c r="C74" s="191"/>
      <c r="D74" s="191"/>
      <c r="E74" s="191"/>
      <c r="F74" s="191"/>
      <c r="G74" s="191"/>
    </row>
    <row r="75" spans="1:11" x14ac:dyDescent="0.35">
      <c r="A75" s="191"/>
      <c r="B75" s="191"/>
      <c r="C75" s="191"/>
      <c r="D75" s="191"/>
      <c r="E75" s="191"/>
      <c r="F75" s="191"/>
      <c r="G75" s="191"/>
    </row>
    <row r="76" spans="1:11" x14ac:dyDescent="0.35">
      <c r="A76" s="191"/>
      <c r="B76" s="191"/>
      <c r="C76" s="191"/>
      <c r="D76" s="191"/>
      <c r="E76" s="191"/>
      <c r="F76" s="191"/>
      <c r="G76" s="191"/>
    </row>
    <row r="77" spans="1:11" x14ac:dyDescent="0.35">
      <c r="A77" s="191"/>
      <c r="B77" s="191"/>
      <c r="C77" s="191"/>
      <c r="D77" s="191"/>
      <c r="E77" s="191"/>
      <c r="F77" s="191"/>
      <c r="G77" s="191"/>
    </row>
  </sheetData>
  <mergeCells count="31">
    <mergeCell ref="A73:G77"/>
    <mergeCell ref="A46:A49"/>
    <mergeCell ref="A42:A45"/>
    <mergeCell ref="A26:A29"/>
    <mergeCell ref="A18:A21"/>
    <mergeCell ref="A50:A53"/>
    <mergeCell ref="A38:A41"/>
    <mergeCell ref="A54:A57"/>
    <mergeCell ref="A58:A61"/>
    <mergeCell ref="A62:A65"/>
    <mergeCell ref="A14:A17"/>
    <mergeCell ref="A22:A25"/>
    <mergeCell ref="A30:A33"/>
    <mergeCell ref="A34:A37"/>
    <mergeCell ref="A2:H2"/>
    <mergeCell ref="A3:H3"/>
    <mergeCell ref="A4:H4"/>
    <mergeCell ref="A5:H5"/>
    <mergeCell ref="A7:H7"/>
    <mergeCell ref="A8:H8"/>
    <mergeCell ref="F12:F13"/>
    <mergeCell ref="C12:C13"/>
    <mergeCell ref="F11:H11"/>
    <mergeCell ref="A9:H9"/>
    <mergeCell ref="A11:A13"/>
    <mergeCell ref="B11:B13"/>
    <mergeCell ref="D12:E12"/>
    <mergeCell ref="G10:I10"/>
    <mergeCell ref="G12:H12"/>
    <mergeCell ref="I11:I13"/>
    <mergeCell ref="C11:E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77"/>
  <sheetViews>
    <sheetView showGridLines="0" zoomScale="85" zoomScaleNormal="85" workbookViewId="0">
      <pane xSplit="2" ySplit="13" topLeftCell="C62" activePane="bottomRight" state="frozen"/>
      <selection activeCell="A57" sqref="A57:B57"/>
      <selection pane="topRight" activeCell="A57" sqref="A57:B57"/>
      <selection pane="bottomLeft" activeCell="A57" sqref="A57:B57"/>
      <selection pane="bottomRight" activeCell="K66" sqref="K66"/>
    </sheetView>
  </sheetViews>
  <sheetFormatPr baseColWidth="10" defaultColWidth="11.453125" defaultRowHeight="14.5" x14ac:dyDescent="0.35"/>
  <cols>
    <col min="1" max="2" width="11.7265625" style="63" customWidth="1"/>
    <col min="3" max="3" width="18.81640625" style="63" bestFit="1" customWidth="1"/>
    <col min="4" max="4" width="11.26953125" style="63" customWidth="1"/>
    <col min="5" max="5" width="11.1796875" style="63" customWidth="1"/>
    <col min="6" max="6" width="14.453125" style="63" customWidth="1"/>
    <col min="7" max="7" width="12.81640625" style="63" customWidth="1"/>
    <col min="8" max="8" width="13" style="63" bestFit="1" customWidth="1"/>
    <col min="9" max="9" width="14.453125" style="63" customWidth="1"/>
    <col min="10" max="11" width="12.7265625" style="63" customWidth="1"/>
    <col min="12" max="12" width="12.26953125" style="63" customWidth="1"/>
    <col min="13" max="13" width="0" style="63" hidden="1" customWidth="1"/>
    <col min="14" max="14" width="17.7265625" style="63" hidden="1" customWidth="1"/>
    <col min="15" max="15" width="4.1796875" style="63" customWidth="1"/>
    <col min="16" max="16" width="12" style="63" bestFit="1" customWidth="1"/>
    <col min="17" max="17" width="11.453125" style="63"/>
    <col min="18" max="19" width="13" style="63" bestFit="1" customWidth="1"/>
    <col min="20" max="16384" width="11.453125" style="63"/>
  </cols>
  <sheetData>
    <row r="1" spans="1:19" x14ac:dyDescent="0.35">
      <c r="A1" s="78"/>
      <c r="B1" s="79"/>
      <c r="C1" s="79"/>
      <c r="D1" s="79"/>
      <c r="E1" s="79"/>
      <c r="F1" s="79"/>
      <c r="G1" s="79"/>
      <c r="H1" s="79"/>
      <c r="I1" s="79"/>
      <c r="J1" s="79"/>
      <c r="K1" s="79"/>
      <c r="L1" s="80"/>
    </row>
    <row r="2" spans="1:19" x14ac:dyDescent="0.35">
      <c r="A2" s="154" t="s">
        <v>85</v>
      </c>
      <c r="B2" s="155"/>
      <c r="C2" s="155"/>
      <c r="D2" s="155"/>
      <c r="E2" s="155"/>
      <c r="F2" s="155"/>
      <c r="G2" s="155"/>
      <c r="H2" s="155"/>
      <c r="I2" s="155"/>
      <c r="J2" s="155"/>
      <c r="K2" s="155"/>
      <c r="L2" s="62"/>
    </row>
    <row r="3" spans="1:19" x14ac:dyDescent="0.35">
      <c r="A3" s="154" t="s">
        <v>86</v>
      </c>
      <c r="B3" s="155"/>
      <c r="C3" s="155"/>
      <c r="D3" s="155"/>
      <c r="E3" s="155"/>
      <c r="F3" s="155"/>
      <c r="G3" s="155"/>
      <c r="H3" s="155"/>
      <c r="I3" s="155"/>
      <c r="J3" s="155"/>
      <c r="K3" s="155"/>
      <c r="L3" s="62"/>
    </row>
    <row r="4" spans="1:19" x14ac:dyDescent="0.35">
      <c r="A4" s="154" t="s">
        <v>87</v>
      </c>
      <c r="B4" s="155"/>
      <c r="C4" s="155"/>
      <c r="D4" s="155"/>
      <c r="E4" s="155"/>
      <c r="F4" s="155"/>
      <c r="G4" s="155"/>
      <c r="H4" s="155"/>
      <c r="I4" s="155"/>
      <c r="J4" s="155"/>
      <c r="K4" s="155"/>
      <c r="L4" s="62"/>
    </row>
    <row r="5" spans="1:19" x14ac:dyDescent="0.35">
      <c r="A5" s="154" t="s">
        <v>88</v>
      </c>
      <c r="B5" s="155"/>
      <c r="C5" s="155"/>
      <c r="D5" s="155"/>
      <c r="E5" s="155"/>
      <c r="F5" s="155"/>
      <c r="G5" s="155"/>
      <c r="H5" s="155"/>
      <c r="I5" s="155"/>
      <c r="J5" s="155"/>
      <c r="K5" s="155"/>
      <c r="L5" s="62"/>
    </row>
    <row r="6" spans="1:19" x14ac:dyDescent="0.35">
      <c r="A6" s="60"/>
      <c r="B6" s="61"/>
      <c r="C6" s="61"/>
      <c r="D6" s="61"/>
      <c r="E6" s="61"/>
      <c r="F6" s="61"/>
      <c r="G6" s="61"/>
      <c r="H6" s="61"/>
      <c r="I6" s="61"/>
      <c r="J6" s="61"/>
      <c r="K6" s="61"/>
      <c r="L6" s="62"/>
    </row>
    <row r="7" spans="1:19" x14ac:dyDescent="0.35">
      <c r="A7" s="150" t="s">
        <v>95</v>
      </c>
      <c r="B7" s="151"/>
      <c r="C7" s="151"/>
      <c r="D7" s="151"/>
      <c r="E7" s="151"/>
      <c r="F7" s="151"/>
      <c r="G7" s="151"/>
      <c r="H7" s="151"/>
      <c r="I7" s="151"/>
      <c r="J7" s="151"/>
      <c r="K7" s="151"/>
      <c r="L7" s="62"/>
    </row>
    <row r="8" spans="1:19" x14ac:dyDescent="0.35">
      <c r="A8" s="150" t="s">
        <v>107</v>
      </c>
      <c r="B8" s="151"/>
      <c r="C8" s="151"/>
      <c r="D8" s="151"/>
      <c r="E8" s="151"/>
      <c r="F8" s="151"/>
      <c r="G8" s="151"/>
      <c r="H8" s="151"/>
      <c r="I8" s="151"/>
      <c r="J8" s="151"/>
      <c r="K8" s="151"/>
      <c r="L8" s="62"/>
    </row>
    <row r="9" spans="1:19" x14ac:dyDescent="0.35">
      <c r="A9" s="154" t="s">
        <v>156</v>
      </c>
      <c r="B9" s="155"/>
      <c r="C9" s="155"/>
      <c r="D9" s="155"/>
      <c r="E9" s="155"/>
      <c r="F9" s="155"/>
      <c r="G9" s="155"/>
      <c r="H9" s="155"/>
      <c r="I9" s="155"/>
      <c r="J9" s="155"/>
      <c r="K9" s="155"/>
      <c r="L9" s="62"/>
    </row>
    <row r="10" spans="1:19" x14ac:dyDescent="0.35">
      <c r="A10" s="64"/>
      <c r="B10" s="65"/>
      <c r="C10" s="65"/>
      <c r="D10" s="65"/>
      <c r="E10" s="65"/>
      <c r="F10" s="65"/>
      <c r="G10" s="65"/>
      <c r="H10" s="65"/>
      <c r="I10" s="65"/>
      <c r="J10" s="178" t="s">
        <v>108</v>
      </c>
      <c r="K10" s="178"/>
      <c r="L10" s="179"/>
    </row>
    <row r="11" spans="1:19" ht="30.75" customHeight="1" x14ac:dyDescent="0.35">
      <c r="A11" s="186" t="s">
        <v>92</v>
      </c>
      <c r="B11" s="186" t="s">
        <v>93</v>
      </c>
      <c r="C11" s="184" t="s">
        <v>109</v>
      </c>
      <c r="D11" s="176"/>
      <c r="E11" s="177"/>
      <c r="F11" s="188" t="s">
        <v>110</v>
      </c>
      <c r="G11" s="180"/>
      <c r="H11" s="181"/>
      <c r="I11" s="188" t="s">
        <v>111</v>
      </c>
      <c r="J11" s="180"/>
      <c r="K11" s="181"/>
      <c r="L11" s="182" t="s">
        <v>112</v>
      </c>
    </row>
    <row r="12" spans="1:19" ht="15" customHeight="1" x14ac:dyDescent="0.35">
      <c r="A12" s="186"/>
      <c r="B12" s="186"/>
      <c r="C12" s="186" t="s">
        <v>113</v>
      </c>
      <c r="D12" s="176" t="s">
        <v>97</v>
      </c>
      <c r="E12" s="177"/>
      <c r="F12" s="185" t="s">
        <v>114</v>
      </c>
      <c r="G12" s="180" t="s">
        <v>97</v>
      </c>
      <c r="H12" s="181"/>
      <c r="I12" s="185" t="s">
        <v>115</v>
      </c>
      <c r="J12" s="180" t="s">
        <v>97</v>
      </c>
      <c r="K12" s="181"/>
      <c r="L12" s="183"/>
    </row>
    <row r="13" spans="1:19" x14ac:dyDescent="0.35">
      <c r="A13" s="187"/>
      <c r="B13" s="187"/>
      <c r="C13" s="187"/>
      <c r="D13" s="92" t="s">
        <v>75</v>
      </c>
      <c r="E13" s="92" t="s">
        <v>98</v>
      </c>
      <c r="F13" s="182"/>
      <c r="G13" s="83" t="s">
        <v>75</v>
      </c>
      <c r="H13" s="84" t="s">
        <v>98</v>
      </c>
      <c r="I13" s="182"/>
      <c r="J13" s="83" t="s">
        <v>75</v>
      </c>
      <c r="K13" s="84" t="s">
        <v>98</v>
      </c>
      <c r="L13" s="183"/>
    </row>
    <row r="14" spans="1:19" x14ac:dyDescent="0.35">
      <c r="A14" s="164">
        <v>2013</v>
      </c>
      <c r="B14" s="70" t="s">
        <v>99</v>
      </c>
      <c r="C14" s="71">
        <v>876500.58964699996</v>
      </c>
      <c r="D14" s="72">
        <v>2.1629831816095617</v>
      </c>
      <c r="E14" s="72">
        <v>16.950128226206672</v>
      </c>
      <c r="F14" s="71">
        <v>3539633.0236829999</v>
      </c>
      <c r="G14" s="72">
        <v>3.8412329588202425</v>
      </c>
      <c r="H14" s="72">
        <v>-0.96326526485519537</v>
      </c>
      <c r="I14" s="71">
        <v>10330765.14384</v>
      </c>
      <c r="J14" s="72">
        <v>1.0610048808695751</v>
      </c>
      <c r="K14" s="72">
        <v>11.203816403360037</v>
      </c>
      <c r="L14" s="72">
        <v>24.00255865296435</v>
      </c>
      <c r="M14" s="87"/>
      <c r="N14" s="110"/>
      <c r="O14" s="86"/>
      <c r="P14" s="112"/>
      <c r="R14" s="111"/>
      <c r="S14" s="112"/>
    </row>
    <row r="15" spans="1:19" x14ac:dyDescent="0.35">
      <c r="A15" s="164"/>
      <c r="B15" s="70" t="s">
        <v>100</v>
      </c>
      <c r="C15" s="71">
        <v>790958.65279869991</v>
      </c>
      <c r="D15" s="72">
        <v>-9.7594842329485516</v>
      </c>
      <c r="E15" s="72">
        <v>15.319181522238694</v>
      </c>
      <c r="F15" s="71">
        <v>3669115.585806</v>
      </c>
      <c r="G15" s="72">
        <v>3.6580787120206395</v>
      </c>
      <c r="H15" s="72">
        <v>0.6159028027064295</v>
      </c>
      <c r="I15" s="71">
        <v>10800286.64988967</v>
      </c>
      <c r="J15" s="72">
        <v>4.5448860709957728</v>
      </c>
      <c r="K15" s="72">
        <v>11.194392873440705</v>
      </c>
      <c r="L15" s="72">
        <v>24.043439159897911</v>
      </c>
      <c r="M15" s="87"/>
      <c r="N15" s="110"/>
      <c r="O15" s="86"/>
      <c r="P15" s="112"/>
      <c r="R15" s="111"/>
      <c r="S15" s="112"/>
    </row>
    <row r="16" spans="1:19" x14ac:dyDescent="0.35">
      <c r="A16" s="164"/>
      <c r="B16" s="70" t="s">
        <v>101</v>
      </c>
      <c r="C16" s="71">
        <v>856648.75157700002</v>
      </c>
      <c r="D16" s="72">
        <v>8.305124237008414</v>
      </c>
      <c r="E16" s="72">
        <v>26.092769487347226</v>
      </c>
      <c r="F16" s="71">
        <v>3647392.985326</v>
      </c>
      <c r="G16" s="72">
        <v>-0.5920391432756702</v>
      </c>
      <c r="H16" s="72">
        <v>-2.6018144611413874</v>
      </c>
      <c r="I16" s="71">
        <v>11227606.900074</v>
      </c>
      <c r="J16" s="72">
        <v>3.9565639694266252</v>
      </c>
      <c r="K16" s="72">
        <v>10.699572875414873</v>
      </c>
      <c r="L16" s="72">
        <v>23.185065147926444</v>
      </c>
      <c r="M16" s="87"/>
      <c r="N16" s="110"/>
      <c r="O16" s="86"/>
      <c r="P16" s="112"/>
      <c r="R16" s="111"/>
      <c r="S16" s="112"/>
    </row>
    <row r="17" spans="1:19" x14ac:dyDescent="0.35">
      <c r="A17" s="164"/>
      <c r="B17" s="70" t="s">
        <v>102</v>
      </c>
      <c r="C17" s="71">
        <v>812198.476104</v>
      </c>
      <c r="D17" s="72">
        <v>-5.1888566219435575</v>
      </c>
      <c r="E17" s="72">
        <v>-5.3319299103270339</v>
      </c>
      <c r="F17" s="71">
        <v>3724368.3453319999</v>
      </c>
      <c r="G17" s="72">
        <v>2.1104213424679727</v>
      </c>
      <c r="H17" s="72">
        <v>9.260761888154363</v>
      </c>
      <c r="I17" s="71">
        <v>11720773.280577</v>
      </c>
      <c r="J17" s="72">
        <v>4.3924443106371172</v>
      </c>
      <c r="K17" s="72">
        <v>14.658799152186333</v>
      </c>
      <c r="L17" s="72">
        <v>22.908841925936244</v>
      </c>
      <c r="M17" s="87"/>
      <c r="N17" s="110"/>
      <c r="O17" s="86"/>
      <c r="P17" s="112"/>
      <c r="R17" s="111"/>
      <c r="S17" s="112"/>
    </row>
    <row r="18" spans="1:19" x14ac:dyDescent="0.35">
      <c r="A18" s="164">
        <v>2014</v>
      </c>
      <c r="B18" s="70" t="s">
        <v>99</v>
      </c>
      <c r="C18" s="71">
        <v>866500.74875300005</v>
      </c>
      <c r="D18" s="72">
        <v>6.6858377904721351</v>
      </c>
      <c r="E18" s="72">
        <v>-1.1408823921073719</v>
      </c>
      <c r="F18" s="71">
        <v>3955927.5765559999</v>
      </c>
      <c r="G18" s="72">
        <v>6.2174094974850789</v>
      </c>
      <c r="H18" s="72">
        <v>11.760952338495372</v>
      </c>
      <c r="I18" s="71">
        <v>12092739.543321</v>
      </c>
      <c r="J18" s="72">
        <v>3.173564182496392</v>
      </c>
      <c r="K18" s="72">
        <v>17.055604061734257</v>
      </c>
      <c r="L18" s="72">
        <v>23.386865606533291</v>
      </c>
      <c r="M18" s="87"/>
      <c r="N18" s="110"/>
      <c r="O18" s="86"/>
      <c r="P18" s="112"/>
      <c r="R18" s="111"/>
      <c r="S18" s="112"/>
    </row>
    <row r="19" spans="1:19" x14ac:dyDescent="0.35">
      <c r="A19" s="164"/>
      <c r="B19" s="70" t="s">
        <v>100</v>
      </c>
      <c r="C19" s="71">
        <v>843332.01674899994</v>
      </c>
      <c r="D19" s="72">
        <v>-2.6738271187119835</v>
      </c>
      <c r="E19" s="72">
        <v>6.621504646922304</v>
      </c>
      <c r="F19" s="71">
        <v>4066636.6079219999</v>
      </c>
      <c r="G19" s="72">
        <v>2.7985606213342749</v>
      </c>
      <c r="H19" s="72">
        <v>10.834246368629351</v>
      </c>
      <c r="I19" s="71">
        <v>12497073.657352</v>
      </c>
      <c r="J19" s="72">
        <v>3.3436105407092782</v>
      </c>
      <c r="K19" s="72">
        <v>15.710573825183289</v>
      </c>
      <c r="L19" s="72">
        <v>23.362019474852367</v>
      </c>
      <c r="M19" s="87"/>
      <c r="N19" s="110"/>
      <c r="O19" s="86"/>
      <c r="P19" s="112"/>
      <c r="R19" s="111"/>
      <c r="S19" s="112"/>
    </row>
    <row r="20" spans="1:19" x14ac:dyDescent="0.35">
      <c r="A20" s="164"/>
      <c r="B20" s="70" t="s">
        <v>101</v>
      </c>
      <c r="C20" s="71">
        <v>841913.26630400005</v>
      </c>
      <c r="D20" s="72">
        <v>-0.16823154070078772</v>
      </c>
      <c r="E20" s="72">
        <v>-1.7201315295065172</v>
      </c>
      <c r="F20" s="71">
        <v>4195605.4311659997</v>
      </c>
      <c r="G20" s="72">
        <v>3.17138794729685</v>
      </c>
      <c r="H20" s="72">
        <v>15.030254432290107</v>
      </c>
      <c r="I20" s="71">
        <v>12797155.095744999</v>
      </c>
      <c r="J20" s="72">
        <v>2.4020302664968369</v>
      </c>
      <c r="K20" s="72">
        <v>13.980274362327876</v>
      </c>
      <c r="L20" s="72">
        <v>23.524991148210241</v>
      </c>
      <c r="M20" s="87"/>
      <c r="N20" s="110"/>
      <c r="O20" s="86"/>
      <c r="P20" s="112"/>
      <c r="R20" s="111"/>
      <c r="S20" s="112"/>
    </row>
    <row r="21" spans="1:19" x14ac:dyDescent="0.35">
      <c r="A21" s="164"/>
      <c r="B21" s="70" t="s">
        <v>102</v>
      </c>
      <c r="C21" s="71">
        <v>807252.47365599999</v>
      </c>
      <c r="D21" s="72">
        <v>-4.1169077665400096</v>
      </c>
      <c r="E21" s="72">
        <v>-0.60896475350770629</v>
      </c>
      <c r="F21" s="71">
        <v>4259644.8923970005</v>
      </c>
      <c r="G21" s="72">
        <v>1.5263461324389311</v>
      </c>
      <c r="H21" s="72">
        <v>14.372277321492604</v>
      </c>
      <c r="I21" s="71">
        <v>13201069.897182001</v>
      </c>
      <c r="J21" s="72">
        <v>3.1554632641313418</v>
      </c>
      <c r="K21" s="72">
        <v>12.629683905396121</v>
      </c>
      <c r="L21" s="72">
        <v>23.317563640316475</v>
      </c>
      <c r="M21" s="87"/>
      <c r="N21" s="110"/>
      <c r="O21" s="86"/>
      <c r="P21" s="112"/>
      <c r="R21" s="111"/>
      <c r="S21" s="112"/>
    </row>
    <row r="22" spans="1:19" x14ac:dyDescent="0.35">
      <c r="A22" s="164">
        <v>2015</v>
      </c>
      <c r="B22" s="70" t="s">
        <v>99</v>
      </c>
      <c r="C22" s="71">
        <v>776727.01473399997</v>
      </c>
      <c r="D22" s="72">
        <v>-3.7777034395307822</v>
      </c>
      <c r="E22" s="72">
        <v>-10.357045817808284</v>
      </c>
      <c r="F22" s="71">
        <v>4433342.6806739997</v>
      </c>
      <c r="G22" s="72">
        <v>4.090428292038979</v>
      </c>
      <c r="H22" s="72">
        <v>12.081996609151901</v>
      </c>
      <c r="I22" s="71">
        <v>13426860.490712</v>
      </c>
      <c r="J22" s="72">
        <v>1.8658717013882296</v>
      </c>
      <c r="K22" s="72">
        <v>11.202138080458298</v>
      </c>
      <c r="L22" s="72">
        <v>23.763944754892911</v>
      </c>
      <c r="M22" s="87"/>
      <c r="N22" s="110"/>
      <c r="O22" s="86"/>
      <c r="P22" s="112"/>
      <c r="R22" s="111"/>
      <c r="S22" s="112"/>
    </row>
    <row r="23" spans="1:19" x14ac:dyDescent="0.35">
      <c r="A23" s="164"/>
      <c r="B23" s="70" t="s">
        <v>100</v>
      </c>
      <c r="C23" s="71">
        <v>761015.27371400001</v>
      </c>
      <c r="D23" s="72">
        <v>-2.0265795003981708</v>
      </c>
      <c r="E23" s="72">
        <v>-9.7608938591382497</v>
      </c>
      <c r="F23" s="71">
        <v>4521670.9462360004</v>
      </c>
      <c r="G23" s="72">
        <v>1.9799426754810696</v>
      </c>
      <c r="H23" s="72">
        <v>11.189451681706018</v>
      </c>
      <c r="I23" s="71">
        <v>13691240.680721</v>
      </c>
      <c r="J23" s="72">
        <v>1.8134065278339762</v>
      </c>
      <c r="K23" s="72">
        <v>9.5555732174665877</v>
      </c>
      <c r="L23" s="72">
        <v>23.830970625672741</v>
      </c>
      <c r="M23" s="87"/>
      <c r="N23" s="110"/>
      <c r="O23" s="86"/>
      <c r="P23" s="112"/>
      <c r="R23" s="111"/>
      <c r="S23" s="112"/>
    </row>
    <row r="24" spans="1:19" x14ac:dyDescent="0.35">
      <c r="A24" s="164"/>
      <c r="B24" s="70" t="s">
        <v>101</v>
      </c>
      <c r="C24" s="71">
        <v>763336.875046</v>
      </c>
      <c r="D24" s="72">
        <v>0.30506632549827373</v>
      </c>
      <c r="E24" s="72">
        <v>-9.3330743679750299</v>
      </c>
      <c r="F24" s="71">
        <v>4558552.8956749998</v>
      </c>
      <c r="G24" s="72">
        <v>0.81567079686992372</v>
      </c>
      <c r="H24" s="72">
        <v>8.6506577051534919</v>
      </c>
      <c r="I24" s="71">
        <v>14004385.125574</v>
      </c>
      <c r="J24" s="72">
        <v>2.2871882260747043</v>
      </c>
      <c r="K24" s="72">
        <v>9.4327086069196326</v>
      </c>
      <c r="L24" s="72">
        <v>23.58733341079046</v>
      </c>
      <c r="M24" s="87"/>
      <c r="N24" s="110"/>
      <c r="O24" s="86"/>
      <c r="P24" s="112"/>
      <c r="R24" s="111"/>
      <c r="S24" s="112"/>
    </row>
    <row r="25" spans="1:19" x14ac:dyDescent="0.35">
      <c r="A25" s="164"/>
      <c r="B25" s="70" t="s">
        <v>102</v>
      </c>
      <c r="C25" s="71">
        <v>759097.39618799998</v>
      </c>
      <c r="D25" s="72">
        <v>-0.55538766651939397</v>
      </c>
      <c r="E25" s="72">
        <v>-5.9653056558511963</v>
      </c>
      <c r="F25" s="71">
        <v>4648538.5695160003</v>
      </c>
      <c r="G25" s="72">
        <v>1.9739964831026953</v>
      </c>
      <c r="H25" s="72">
        <v>9.1297205974407092</v>
      </c>
      <c r="I25" s="71">
        <v>14392375.185783001</v>
      </c>
      <c r="J25" s="72">
        <v>2.7704897910903412</v>
      </c>
      <c r="K25" s="72">
        <v>9.024308619525641</v>
      </c>
      <c r="L25" s="72">
        <v>23.787321701057163</v>
      </c>
      <c r="M25" s="87"/>
      <c r="N25" s="110"/>
      <c r="O25" s="86"/>
      <c r="P25" s="112"/>
      <c r="R25" s="111"/>
      <c r="S25" s="112"/>
    </row>
    <row r="26" spans="1:19" x14ac:dyDescent="0.35">
      <c r="A26" s="164">
        <v>2016</v>
      </c>
      <c r="B26" s="70" t="s">
        <v>99</v>
      </c>
      <c r="C26" s="71">
        <v>734819.42900500004</v>
      </c>
      <c r="D26" s="72">
        <v>-3.5819779853738112</v>
      </c>
      <c r="E26" s="72">
        <v>-5.7740299961037209</v>
      </c>
      <c r="F26" s="71">
        <v>4913913.3494680002</v>
      </c>
      <c r="G26" s="72">
        <v>5.479883605042815</v>
      </c>
      <c r="H26" s="72">
        <v>10.586443108614546</v>
      </c>
      <c r="I26" s="71">
        <v>19212426.366717</v>
      </c>
      <c r="J26" s="72">
        <v>2.0200166705714082</v>
      </c>
      <c r="K26" s="72">
        <v>9.1892858431206008</v>
      </c>
      <c r="L26" s="72">
        <v>23.835680023431092</v>
      </c>
      <c r="M26" s="87"/>
      <c r="N26" s="110"/>
      <c r="O26" s="86"/>
      <c r="P26" s="112"/>
      <c r="R26" s="111"/>
      <c r="S26" s="112"/>
    </row>
    <row r="27" spans="1:19" x14ac:dyDescent="0.35">
      <c r="A27" s="164"/>
      <c r="B27" s="70" t="s">
        <v>100</v>
      </c>
      <c r="C27" s="71">
        <v>686860.69824599999</v>
      </c>
      <c r="D27" s="72">
        <v>1.8178970362930045</v>
      </c>
      <c r="E27" s="72">
        <v>-2.0766033983621668</v>
      </c>
      <c r="F27" s="71">
        <v>5110105.1295889998</v>
      </c>
      <c r="G27" s="72">
        <v>2.8615101158863183</v>
      </c>
      <c r="H27" s="72">
        <v>11.54240959611306</v>
      </c>
      <c r="I27" s="71">
        <v>19835162.742713001</v>
      </c>
      <c r="J27" s="72">
        <v>3.060855341531493</v>
      </c>
      <c r="K27" s="72">
        <v>10.527106172865103</v>
      </c>
      <c r="L27" s="72">
        <v>23.835680023431092</v>
      </c>
      <c r="M27" s="87"/>
      <c r="N27" s="110"/>
      <c r="O27" s="86"/>
      <c r="P27" s="112"/>
      <c r="R27" s="111"/>
      <c r="S27" s="112"/>
    </row>
    <row r="28" spans="1:19" x14ac:dyDescent="0.35">
      <c r="A28" s="164"/>
      <c r="B28" s="70" t="s">
        <v>101</v>
      </c>
      <c r="C28" s="71">
        <v>680160.18427500001</v>
      </c>
      <c r="D28" s="72">
        <v>0.21200392802080614</v>
      </c>
      <c r="E28" s="72">
        <v>-2.1674560979387962</v>
      </c>
      <c r="F28" s="71">
        <v>5245227.4158979999</v>
      </c>
      <c r="G28" s="72">
        <v>1.1002027580348823</v>
      </c>
      <c r="H28" s="72">
        <v>11.857215620856891</v>
      </c>
      <c r="I28" s="71">
        <v>20354117.178401999</v>
      </c>
      <c r="J28" s="72">
        <v>2.5612693546474503</v>
      </c>
      <c r="K28" s="72">
        <v>10.823266371645673</v>
      </c>
      <c r="L28" s="72">
        <v>23.835680023431092</v>
      </c>
      <c r="M28" s="87"/>
      <c r="N28" s="110"/>
      <c r="O28" s="86"/>
      <c r="P28" s="112"/>
      <c r="R28" s="111"/>
      <c r="S28" s="112"/>
    </row>
    <row r="29" spans="1:19" x14ac:dyDescent="0.35">
      <c r="A29" s="164"/>
      <c r="B29" s="70" t="s">
        <v>102</v>
      </c>
      <c r="C29" s="71">
        <v>684960.61488000001</v>
      </c>
      <c r="D29" s="72">
        <v>-3.4170955552996674</v>
      </c>
      <c r="E29" s="72">
        <v>-4.9827736510417964</v>
      </c>
      <c r="F29" s="71">
        <v>5355919.4713899996</v>
      </c>
      <c r="G29" s="72">
        <v>2.3542116118530743</v>
      </c>
      <c r="H29" s="72">
        <v>12.274280824788477</v>
      </c>
      <c r="I29" s="71">
        <v>21042205.556708999</v>
      </c>
      <c r="J29" s="72">
        <v>3.094252148876194</v>
      </c>
      <c r="K29" s="72">
        <v>11.172397742829673</v>
      </c>
      <c r="L29" s="72">
        <v>23.835680023431092</v>
      </c>
      <c r="M29" s="87"/>
      <c r="N29" s="110"/>
      <c r="O29" s="86"/>
      <c r="P29" s="112"/>
      <c r="R29" s="111"/>
      <c r="S29" s="112"/>
    </row>
    <row r="30" spans="1:19" x14ac:dyDescent="0.35">
      <c r="A30" s="164">
        <v>2017</v>
      </c>
      <c r="B30" s="70" t="s">
        <v>99</v>
      </c>
      <c r="C30" s="71">
        <v>641589.68352299999</v>
      </c>
      <c r="D30" s="72">
        <v>0</v>
      </c>
      <c r="E30" s="72">
        <v>0</v>
      </c>
      <c r="F30" s="71">
        <v>5394425.6144460002</v>
      </c>
      <c r="G30" s="72">
        <v>0</v>
      </c>
      <c r="H30" s="72">
        <v>0</v>
      </c>
      <c r="I30" s="71">
        <v>21626035.529913999</v>
      </c>
      <c r="J30" s="72">
        <v>0</v>
      </c>
      <c r="K30" s="72">
        <v>0</v>
      </c>
      <c r="L30" s="72">
        <v>23.835680023431092</v>
      </c>
      <c r="M30" s="87"/>
      <c r="N30" s="110"/>
      <c r="O30" s="86"/>
      <c r="P30" s="112"/>
      <c r="R30" s="111"/>
      <c r="S30" s="112"/>
    </row>
    <row r="31" spans="1:19" x14ac:dyDescent="0.35">
      <c r="A31" s="164"/>
      <c r="B31" s="70" t="s">
        <v>100</v>
      </c>
      <c r="C31" s="71">
        <v>650921.77333899995</v>
      </c>
      <c r="D31" s="72">
        <v>1.4417961607440648</v>
      </c>
      <c r="E31" s="72">
        <v>1.4417961607440648</v>
      </c>
      <c r="F31" s="71">
        <v>5563453.506418</v>
      </c>
      <c r="G31" s="72">
        <v>3.0739851300927454</v>
      </c>
      <c r="H31" s="72">
        <v>3.0739851300927454</v>
      </c>
      <c r="I31" s="71">
        <v>21979992.533973001</v>
      </c>
      <c r="J31" s="72">
        <v>0.91032260136686993</v>
      </c>
      <c r="K31" s="72">
        <v>0.91032260136686993</v>
      </c>
      <c r="L31" s="72">
        <v>24.219320130699352</v>
      </c>
      <c r="M31" s="87"/>
      <c r="N31" s="110"/>
      <c r="O31" s="86"/>
      <c r="P31" s="112"/>
      <c r="R31" s="111"/>
      <c r="S31" s="112"/>
    </row>
    <row r="32" spans="1:19" x14ac:dyDescent="0.35">
      <c r="A32" s="164"/>
      <c r="B32" s="70" t="s">
        <v>101</v>
      </c>
      <c r="C32" s="71">
        <v>556794.87036900001</v>
      </c>
      <c r="D32" s="72">
        <f t="shared" ref="D32" si="0">100*(C32/C31-1)</f>
        <v>-14.46055529640098</v>
      </c>
      <c r="E32" s="72">
        <f t="shared" ref="E32" si="1">100*(C32/C28-1)</f>
        <v>-18.1376853215097</v>
      </c>
      <c r="F32" s="71">
        <v>5461376.4385780003</v>
      </c>
      <c r="G32" s="72">
        <f t="shared" ref="G32:G39" si="2">100*(F32/F31-1)</f>
        <v>-1.8347788423547229</v>
      </c>
      <c r="H32" s="72">
        <f t="shared" ref="H32" si="3">100*(F32/F28-1)</f>
        <v>4.1208703749405551</v>
      </c>
      <c r="I32" s="71">
        <v>22410849.386919327</v>
      </c>
      <c r="J32" s="72">
        <f t="shared" ref="J32:J39" si="4">100*(I32/I31-1)</f>
        <v>1.9602229267383864</v>
      </c>
      <c r="K32" s="72">
        <f t="shared" ref="K32:K39" si="5">100*(I32/I28-1)</f>
        <v>10.104747803553726</v>
      </c>
      <c r="L32" s="88">
        <f t="shared" ref="L32:L36" si="6">100*SUM(F32,C32)/SUM(C32,F32,I32)</f>
        <v>21.169112272031452</v>
      </c>
      <c r="M32" s="87"/>
      <c r="N32" s="110"/>
      <c r="O32" s="86"/>
      <c r="P32" s="112"/>
      <c r="R32" s="111"/>
      <c r="S32" s="112"/>
    </row>
    <row r="33" spans="1:19" x14ac:dyDescent="0.35">
      <c r="A33" s="164"/>
      <c r="B33" s="70" t="s">
        <v>102</v>
      </c>
      <c r="C33" s="71">
        <v>598119.54656201019</v>
      </c>
      <c r="D33" s="72">
        <f t="shared" ref="D33:D39" si="7">100*(C33/C32-1)</f>
        <v>7.4218852206061836</v>
      </c>
      <c r="E33" s="72">
        <f t="shared" ref="E33:E39" si="8">100*(C33/C29-1)</f>
        <v>-12.678257177342045</v>
      </c>
      <c r="F33" s="71">
        <v>4888244.7426887304</v>
      </c>
      <c r="G33" s="72">
        <f t="shared" si="2"/>
        <v>-10.494271953875757</v>
      </c>
      <c r="H33" s="72">
        <f t="shared" ref="H33:H39" si="9">100*(F33/F29-1)</f>
        <v>-8.7319223375084789</v>
      </c>
      <c r="I33" s="71">
        <v>22969040.104939077</v>
      </c>
      <c r="J33" s="72">
        <f t="shared" si="4"/>
        <v>2.490716475679644</v>
      </c>
      <c r="K33" s="72">
        <f t="shared" si="5"/>
        <v>9.1569989801555618</v>
      </c>
      <c r="L33" s="88">
        <f t="shared" si="6"/>
        <v>19.280570443662285</v>
      </c>
      <c r="M33" s="87"/>
      <c r="N33" s="110"/>
      <c r="O33" s="86"/>
      <c r="P33" s="112"/>
      <c r="R33" s="111"/>
      <c r="S33" s="112"/>
    </row>
    <row r="34" spans="1:19" x14ac:dyDescent="0.35">
      <c r="A34" s="164">
        <v>2018</v>
      </c>
      <c r="B34" s="70" t="s">
        <v>99</v>
      </c>
      <c r="C34" s="71">
        <v>556406.7818554499</v>
      </c>
      <c r="D34" s="72">
        <f t="shared" si="7"/>
        <v>-6.9739845397672084</v>
      </c>
      <c r="E34" s="72">
        <f t="shared" si="8"/>
        <v>-13.276850275990515</v>
      </c>
      <c r="F34" s="71">
        <v>5727639.2707097996</v>
      </c>
      <c r="G34" s="72">
        <f t="shared" si="2"/>
        <v>17.171696021901074</v>
      </c>
      <c r="H34" s="72">
        <f t="shared" si="9"/>
        <v>6.176999741575262</v>
      </c>
      <c r="I34" s="71">
        <v>23376559.368693758</v>
      </c>
      <c r="J34" s="72">
        <f t="shared" si="4"/>
        <v>1.7742111202420308</v>
      </c>
      <c r="K34" s="72">
        <f t="shared" si="5"/>
        <v>8.0945203126036027</v>
      </c>
      <c r="L34" s="88">
        <f t="shared" si="6"/>
        <v>21.186506355198023</v>
      </c>
      <c r="M34" s="87"/>
      <c r="N34" s="110"/>
      <c r="O34" s="86"/>
      <c r="P34" s="112"/>
      <c r="R34" s="111"/>
      <c r="S34" s="112"/>
    </row>
    <row r="35" spans="1:19" x14ac:dyDescent="0.35">
      <c r="A35" s="164"/>
      <c r="B35" s="70" t="s">
        <v>100</v>
      </c>
      <c r="C35" s="71">
        <v>546114.51432900003</v>
      </c>
      <c r="D35" s="72">
        <f t="shared" si="7"/>
        <v>-1.8497739175874606</v>
      </c>
      <c r="E35" s="72">
        <f t="shared" si="8"/>
        <v>-16.101360148451562</v>
      </c>
      <c r="F35" s="71">
        <v>5714907.6206299998</v>
      </c>
      <c r="G35" s="72">
        <f t="shared" si="2"/>
        <v>-0.22228442606201382</v>
      </c>
      <c r="H35" s="72">
        <f t="shared" si="9"/>
        <v>2.722303943715576</v>
      </c>
      <c r="I35" s="71">
        <v>23988713.522962</v>
      </c>
      <c r="J35" s="72">
        <f t="shared" si="4"/>
        <v>2.6186666079185628</v>
      </c>
      <c r="K35" s="72">
        <f t="shared" si="5"/>
        <v>9.13886110691009</v>
      </c>
      <c r="L35" s="88">
        <f t="shared" si="6"/>
        <v>20.69777470375854</v>
      </c>
      <c r="M35" s="87"/>
      <c r="N35" s="110"/>
      <c r="O35" s="86"/>
      <c r="P35" s="112"/>
      <c r="R35" s="111"/>
      <c r="S35" s="112"/>
    </row>
    <row r="36" spans="1:19" x14ac:dyDescent="0.35">
      <c r="A36" s="164"/>
      <c r="B36" s="70" t="s">
        <v>101</v>
      </c>
      <c r="C36" s="71">
        <v>540593.82773348002</v>
      </c>
      <c r="D36" s="72">
        <f t="shared" si="7"/>
        <v>-1.0109027412141147</v>
      </c>
      <c r="E36" s="72">
        <f t="shared" si="8"/>
        <v>-2.9096968197252271</v>
      </c>
      <c r="F36" s="71">
        <v>5929657.4581075199</v>
      </c>
      <c r="G36" s="72">
        <f t="shared" si="2"/>
        <v>3.7577131903638206</v>
      </c>
      <c r="H36" s="72">
        <f t="shared" si="9"/>
        <v>8.5744138825824656</v>
      </c>
      <c r="I36" s="71">
        <v>24409945.220221698</v>
      </c>
      <c r="J36" s="72">
        <f t="shared" si="4"/>
        <v>1.7559578459949376</v>
      </c>
      <c r="K36" s="72">
        <f t="shared" si="5"/>
        <v>8.9202144853518739</v>
      </c>
      <c r="L36" s="88">
        <f t="shared" si="6"/>
        <v>20.952752954699296</v>
      </c>
      <c r="M36" s="87"/>
      <c r="N36" s="110"/>
      <c r="O36" s="86"/>
      <c r="P36" s="112"/>
      <c r="R36" s="111"/>
      <c r="S36" s="112"/>
    </row>
    <row r="37" spans="1:19" x14ac:dyDescent="0.35">
      <c r="A37" s="164"/>
      <c r="B37" s="89" t="s">
        <v>102</v>
      </c>
      <c r="C37" s="71">
        <v>532475.90048855997</v>
      </c>
      <c r="D37" s="72">
        <f t="shared" si="7"/>
        <v>-1.5016685038665156</v>
      </c>
      <c r="E37" s="72">
        <f t="shared" si="8"/>
        <v>-10.97500431991727</v>
      </c>
      <c r="F37" s="71">
        <v>5940194.6338940496</v>
      </c>
      <c r="G37" s="72">
        <f t="shared" si="2"/>
        <v>0.17770294255567975</v>
      </c>
      <c r="H37" s="72">
        <f t="shared" si="9"/>
        <v>21.519992279001656</v>
      </c>
      <c r="I37" s="71">
        <v>24967969.277885288</v>
      </c>
      <c r="J37" s="72">
        <f t="shared" si="4"/>
        <v>2.2860520686515562</v>
      </c>
      <c r="K37" s="72">
        <f t="shared" si="5"/>
        <v>8.7027109701305108</v>
      </c>
      <c r="L37" s="88">
        <f>100*SUM(F37,C37)/SUM(C37,F37,I37)</f>
        <v>20.586955523268397</v>
      </c>
      <c r="M37" s="90"/>
      <c r="N37" s="110"/>
      <c r="O37" s="86"/>
      <c r="P37" s="112"/>
      <c r="R37" s="111"/>
      <c r="S37" s="112"/>
    </row>
    <row r="38" spans="1:19" x14ac:dyDescent="0.35">
      <c r="A38" s="164">
        <v>2019</v>
      </c>
      <c r="B38" s="70" t="s">
        <v>99</v>
      </c>
      <c r="C38" s="71">
        <v>446963.22842871997</v>
      </c>
      <c r="D38" s="72">
        <f t="shared" si="7"/>
        <v>-16.059444564792503</v>
      </c>
      <c r="E38" s="72">
        <f t="shared" si="8"/>
        <v>-19.669701555715847</v>
      </c>
      <c r="F38" s="71">
        <v>5771283.2481764704</v>
      </c>
      <c r="G38" s="72">
        <f t="shared" si="2"/>
        <v>-2.8435328491391632</v>
      </c>
      <c r="H38" s="72">
        <f t="shared" si="9"/>
        <v>0.7619889347756148</v>
      </c>
      <c r="I38" s="71">
        <v>25757154.922435421</v>
      </c>
      <c r="J38" s="72">
        <f t="shared" si="4"/>
        <v>3.1607922765634511</v>
      </c>
      <c r="K38" s="72">
        <f t="shared" si="5"/>
        <v>10.183686641798072</v>
      </c>
      <c r="L38" s="88">
        <f>100*SUM(F38,C38)/SUM(C38,F38,I38)</f>
        <v>19.446969246777812</v>
      </c>
      <c r="M38" s="87"/>
      <c r="N38" s="110"/>
      <c r="O38" s="86"/>
      <c r="P38" s="112"/>
      <c r="R38" s="111"/>
      <c r="S38" s="112"/>
    </row>
    <row r="39" spans="1:19" x14ac:dyDescent="0.35">
      <c r="A39" s="164"/>
      <c r="B39" s="70" t="s">
        <v>100</v>
      </c>
      <c r="C39" s="71">
        <v>562100.86404053005</v>
      </c>
      <c r="D39" s="72">
        <f t="shared" si="7"/>
        <v>25.759979409619781</v>
      </c>
      <c r="E39" s="72">
        <f t="shared" si="8"/>
        <v>2.927288927885785</v>
      </c>
      <c r="F39" s="71">
        <v>5676115.3179893801</v>
      </c>
      <c r="G39" s="72">
        <f t="shared" si="2"/>
        <v>-1.648990806631434</v>
      </c>
      <c r="H39" s="72">
        <f t="shared" si="9"/>
        <v>-0.67879142088990152</v>
      </c>
      <c r="I39" s="71">
        <v>26366469.602800321</v>
      </c>
      <c r="J39" s="72">
        <f t="shared" si="4"/>
        <v>2.3656132915292005</v>
      </c>
      <c r="K39" s="72">
        <f t="shared" si="5"/>
        <v>9.9119783041401242</v>
      </c>
      <c r="L39" s="88">
        <f t="shared" ref="L39:L40" si="10">100*SUM(F39,C39)/SUM(C39,F39,I39)</f>
        <v>19.132882381379439</v>
      </c>
      <c r="N39" s="110"/>
      <c r="O39" s="86"/>
      <c r="P39" s="112"/>
      <c r="R39" s="111"/>
      <c r="S39" s="112"/>
    </row>
    <row r="40" spans="1:19" x14ac:dyDescent="0.35">
      <c r="A40" s="164"/>
      <c r="B40" s="70" t="s">
        <v>101</v>
      </c>
      <c r="C40" s="71">
        <v>509560.15266189002</v>
      </c>
      <c r="D40" s="72">
        <f t="shared" ref="D40:D46" si="11">100*(C40/C39-1)</f>
        <v>-9.3472034540141848</v>
      </c>
      <c r="E40" s="72">
        <f t="shared" ref="E40:E45" si="12">100*(C40/C36-1)</f>
        <v>-5.7406639660876779</v>
      </c>
      <c r="F40" s="71">
        <v>5698496.6890737778</v>
      </c>
      <c r="G40" s="72">
        <f t="shared" ref="G40:G46" si="13">100*(F40/F39-1)</f>
        <v>0.39430789951473422</v>
      </c>
      <c r="H40" s="72">
        <f t="shared" ref="H40:H45" si="14">100*(F40/F36-1)</f>
        <v>-3.8983831809319747</v>
      </c>
      <c r="I40" s="71">
        <v>27223831.260133326</v>
      </c>
      <c r="J40" s="72">
        <f t="shared" ref="J40:J46" si="15">100*(I40/I39-1)</f>
        <v>3.2517120048637382</v>
      </c>
      <c r="K40" s="72">
        <f t="shared" ref="K40:K45" si="16">100*(I40/I36-1)</f>
        <v>11.527621281102052</v>
      </c>
      <c r="L40" s="88">
        <f t="shared" si="10"/>
        <v>18.569267828425787</v>
      </c>
      <c r="M40" s="113"/>
      <c r="N40" s="110"/>
      <c r="O40" s="86"/>
      <c r="P40" s="112"/>
      <c r="R40" s="111"/>
      <c r="S40" s="112"/>
    </row>
    <row r="41" spans="1:19" x14ac:dyDescent="0.35">
      <c r="A41" s="164"/>
      <c r="B41" s="89" t="s">
        <v>102</v>
      </c>
      <c r="C41" s="71">
        <v>469702.659216</v>
      </c>
      <c r="D41" s="72">
        <f t="shared" si="11"/>
        <v>-7.8219407929914775</v>
      </c>
      <c r="E41" s="72">
        <f t="shared" si="12"/>
        <v>-11.788935652292231</v>
      </c>
      <c r="F41" s="71">
        <v>5831857.4531779997</v>
      </c>
      <c r="G41" s="72">
        <f t="shared" si="13"/>
        <v>2.3402797506213435</v>
      </c>
      <c r="H41" s="72">
        <f t="shared" si="14"/>
        <v>-1.8237985014479263</v>
      </c>
      <c r="I41" s="71">
        <v>26740428.895721</v>
      </c>
      <c r="J41" s="72">
        <f t="shared" si="15"/>
        <v>-1.775658832855842</v>
      </c>
      <c r="K41" s="72">
        <f t="shared" si="16"/>
        <v>7.0989338304161542</v>
      </c>
      <c r="L41" s="88">
        <f t="shared" ref="L41:L46" si="17">100*SUM(F41,C41)/SUM(C41,F41,I41)</f>
        <v>19.07137040341717</v>
      </c>
      <c r="M41" s="113"/>
      <c r="N41" s="110"/>
      <c r="O41" s="86"/>
      <c r="P41" s="112"/>
      <c r="R41" s="111"/>
      <c r="S41" s="112"/>
    </row>
    <row r="42" spans="1:19" x14ac:dyDescent="0.35">
      <c r="A42" s="164">
        <v>2020</v>
      </c>
      <c r="B42" s="89" t="s">
        <v>99</v>
      </c>
      <c r="C42" s="71">
        <v>342667.71534300002</v>
      </c>
      <c r="D42" s="72">
        <f t="shared" si="11"/>
        <v>-27.045821730079034</v>
      </c>
      <c r="E42" s="72">
        <f t="shared" si="12"/>
        <v>-23.334249095248026</v>
      </c>
      <c r="F42" s="71">
        <v>5710336.6006089998</v>
      </c>
      <c r="G42" s="72">
        <f t="shared" si="13"/>
        <v>-2.083741818874163</v>
      </c>
      <c r="H42" s="72">
        <f t="shared" si="14"/>
        <v>-1.0560328603994251</v>
      </c>
      <c r="I42" s="71">
        <v>28158437.69912402</v>
      </c>
      <c r="J42" s="72">
        <f t="shared" si="15"/>
        <v>5.302864845335109</v>
      </c>
      <c r="K42" s="72">
        <f t="shared" si="16"/>
        <v>9.3227795690935977</v>
      </c>
      <c r="L42" s="88">
        <f t="shared" si="17"/>
        <v>17.692923651930872</v>
      </c>
      <c r="M42" s="88">
        <f>100*SUM(I42)/SUM(C42,F42,I42)</f>
        <v>82.307076348069131</v>
      </c>
      <c r="N42" s="88">
        <f>100*SUM(I42,C42)/SUM(C42,I42,F42)</f>
        <v>83.308693629188113</v>
      </c>
      <c r="O42" s="86"/>
      <c r="P42" s="112"/>
      <c r="R42" s="111"/>
      <c r="S42" s="112"/>
    </row>
    <row r="43" spans="1:19" x14ac:dyDescent="0.35">
      <c r="A43" s="164"/>
      <c r="B43" s="70" t="s">
        <v>100</v>
      </c>
      <c r="C43" s="71">
        <v>380830.99728399998</v>
      </c>
      <c r="D43" s="72">
        <f t="shared" si="11"/>
        <v>11.137110451972298</v>
      </c>
      <c r="E43" s="72">
        <f t="shared" si="12"/>
        <v>-32.248636917850327</v>
      </c>
      <c r="F43" s="71">
        <v>6535604.5192569997</v>
      </c>
      <c r="G43" s="72">
        <f t="shared" si="13"/>
        <v>14.452176401650064</v>
      </c>
      <c r="H43" s="72">
        <f t="shared" si="14"/>
        <v>15.14220823780008</v>
      </c>
      <c r="I43" s="71">
        <v>26889576.459133327</v>
      </c>
      <c r="J43" s="72">
        <f t="shared" si="15"/>
        <v>-4.5061492883540444</v>
      </c>
      <c r="K43" s="72">
        <f t="shared" si="16"/>
        <v>1.9839852062615515</v>
      </c>
      <c r="L43" s="88">
        <f t="shared" si="17"/>
        <v>20.459187914616592</v>
      </c>
      <c r="M43" s="88">
        <f t="shared" ref="M43:M45" si="18">100*SUM(F43,I43)/SUM(C43,F43,I43)</f>
        <v>98.87348144596875</v>
      </c>
      <c r="N43" s="88">
        <f t="shared" ref="N43:N44" si="19">100*SUM(I43,C43)/SUM(C43,I43,F43)</f>
        <v>80.667330639414672</v>
      </c>
      <c r="O43" s="86"/>
      <c r="P43" s="112"/>
      <c r="R43" s="111"/>
      <c r="S43" s="112"/>
    </row>
    <row r="44" spans="1:19" x14ac:dyDescent="0.35">
      <c r="A44" s="164"/>
      <c r="B44" s="70" t="s">
        <v>101</v>
      </c>
      <c r="C44" s="71">
        <v>358892.46683500003</v>
      </c>
      <c r="D44" s="72">
        <f t="shared" si="11"/>
        <v>-5.7606997869030003</v>
      </c>
      <c r="E44" s="72">
        <f t="shared" si="12"/>
        <v>-29.568184450808687</v>
      </c>
      <c r="F44" s="71">
        <v>6292885.7304109996</v>
      </c>
      <c r="G44" s="72">
        <f t="shared" si="13"/>
        <v>-3.7137924752153384</v>
      </c>
      <c r="H44" s="72">
        <f t="shared" si="14"/>
        <v>10.430628879312941</v>
      </c>
      <c r="I44" s="71">
        <v>27364815.583755601</v>
      </c>
      <c r="J44" s="72">
        <f t="shared" si="15"/>
        <v>1.7673730389340392</v>
      </c>
      <c r="K44" s="72">
        <f t="shared" si="16"/>
        <v>0.51787098691260525</v>
      </c>
      <c r="L44" s="88">
        <f t="shared" si="17"/>
        <v>19.554509896170273</v>
      </c>
      <c r="M44" s="88">
        <f t="shared" si="18"/>
        <v>98.944948841305091</v>
      </c>
      <c r="N44" s="88">
        <f t="shared" si="19"/>
        <v>81.500541262524649</v>
      </c>
      <c r="O44" s="86"/>
      <c r="P44" s="112"/>
      <c r="R44" s="111"/>
      <c r="S44" s="112"/>
    </row>
    <row r="45" spans="1:19" x14ac:dyDescent="0.35">
      <c r="A45" s="164"/>
      <c r="B45" s="89" t="s">
        <v>102</v>
      </c>
      <c r="C45" s="71">
        <v>337539.70920699998</v>
      </c>
      <c r="D45" s="72">
        <f t="shared" si="11"/>
        <v>-5.9496254731412179</v>
      </c>
      <c r="E45" s="72">
        <f t="shared" si="12"/>
        <v>-28.137577553765315</v>
      </c>
      <c r="F45" s="71">
        <v>6680488.2806179998</v>
      </c>
      <c r="G45" s="72">
        <f t="shared" si="13"/>
        <v>6.1593769029345546</v>
      </c>
      <c r="H45" s="72">
        <f t="shared" si="14"/>
        <v>14.551638723226157</v>
      </c>
      <c r="I45" s="71">
        <v>26903235.129910897</v>
      </c>
      <c r="J45" s="72">
        <f t="shared" si="15"/>
        <v>-1.6867661776559073</v>
      </c>
      <c r="K45" s="72">
        <f t="shared" si="16"/>
        <v>0.60883927787691583</v>
      </c>
      <c r="L45" s="88">
        <f t="shared" si="17"/>
        <v>20.689170580271835</v>
      </c>
      <c r="M45" s="88">
        <f t="shared" si="18"/>
        <v>99.004931779764377</v>
      </c>
      <c r="N45" s="88">
        <f>100*SUM(I45,C45)/SUM(C45,I45,F45)</f>
        <v>80.305897639963788</v>
      </c>
      <c r="O45" s="86"/>
      <c r="P45" s="112"/>
      <c r="R45" s="111"/>
      <c r="S45" s="112"/>
    </row>
    <row r="46" spans="1:19" x14ac:dyDescent="0.35">
      <c r="A46" s="164">
        <v>2021</v>
      </c>
      <c r="B46" s="70" t="s">
        <v>99</v>
      </c>
      <c r="C46" s="71">
        <v>317107.46849100001</v>
      </c>
      <c r="D46" s="72">
        <f t="shared" si="11"/>
        <v>-6.0532850383744563</v>
      </c>
      <c r="E46" s="72">
        <f t="shared" ref="E46" si="20">100*(C46/C42-1)</f>
        <v>-7.4591931797295175</v>
      </c>
      <c r="F46" s="71">
        <v>6487313.4395639999</v>
      </c>
      <c r="G46" s="72">
        <f t="shared" si="13"/>
        <v>-2.8916275718117057</v>
      </c>
      <c r="H46" s="72">
        <f t="shared" ref="H46" si="21">100*(F46/F42-1)</f>
        <v>13.606498063041261</v>
      </c>
      <c r="I46" s="71">
        <v>28758892.009753197</v>
      </c>
      <c r="J46" s="72">
        <f t="shared" si="15"/>
        <v>6.8975231821811311</v>
      </c>
      <c r="K46" s="72">
        <f t="shared" ref="K46" si="22">100*(I46/I42-1)</f>
        <v>2.1324134422694208</v>
      </c>
      <c r="L46" s="88">
        <f t="shared" si="17"/>
        <v>19.133259389475246</v>
      </c>
      <c r="M46" s="125">
        <f>100*SUM(F46,I46)/SUM(C46,F46,I46)</f>
        <v>99.108329785743294</v>
      </c>
      <c r="N46" s="88">
        <f>100*SUM(I46,C46)/SUM(C46,I46,F46)</f>
        <v>81.75841082478145</v>
      </c>
      <c r="O46" s="86"/>
      <c r="P46" s="112"/>
      <c r="R46" s="111"/>
      <c r="S46" s="112"/>
    </row>
    <row r="47" spans="1:19" x14ac:dyDescent="0.35">
      <c r="A47" s="164"/>
      <c r="B47" s="70" t="s">
        <v>100</v>
      </c>
      <c r="C47" s="71">
        <v>384093.35912799998</v>
      </c>
      <c r="D47" s="72">
        <f t="shared" ref="D47" si="23">100*(C47/C46-1)</f>
        <v>21.124034370985221</v>
      </c>
      <c r="E47" s="72">
        <f t="shared" ref="E47" si="24">100*(C47/C43-1)</f>
        <v>0.85664293801355207</v>
      </c>
      <c r="F47" s="71">
        <v>6558639.3909609998</v>
      </c>
      <c r="G47" s="72">
        <f t="shared" ref="G47" si="25">100*(F47/F46-1)</f>
        <v>1.0994682477033724</v>
      </c>
      <c r="H47" s="72">
        <f t="shared" ref="H47" si="26">100*(F47/F43-1)</f>
        <v>0.35245204381826323</v>
      </c>
      <c r="I47" s="71">
        <v>29284475.231885999</v>
      </c>
      <c r="J47" s="72">
        <f t="shared" ref="J47" si="27">100*(I47/I46-1)</f>
        <v>1.8275503171490737</v>
      </c>
      <c r="K47" s="72">
        <f t="shared" ref="K47" si="28">100*(I47/I43-1)</f>
        <v>8.906420584171082</v>
      </c>
      <c r="L47" s="88">
        <f>100*SUM(F47,C47)/SUM(C47,F47,I47)</f>
        <v>19.164415743944129</v>
      </c>
      <c r="M47" s="117"/>
      <c r="N47" s="117"/>
      <c r="O47" s="86"/>
      <c r="P47" s="112"/>
      <c r="R47" s="111"/>
      <c r="S47" s="112"/>
    </row>
    <row r="48" spans="1:19" x14ac:dyDescent="0.35">
      <c r="A48" s="164"/>
      <c r="B48" s="70" t="s">
        <v>101</v>
      </c>
      <c r="C48" s="71">
        <v>409289.61468</v>
      </c>
      <c r="D48" s="72">
        <f t="shared" ref="D48" si="29">100*(C48/C47-1)</f>
        <v>6.5599300152448858</v>
      </c>
      <c r="E48" s="72">
        <f t="shared" ref="E48" si="30">100*(C48/C44-1)</f>
        <v>14.042408939212958</v>
      </c>
      <c r="F48" s="71">
        <v>7226234.124078</v>
      </c>
      <c r="G48" s="72">
        <f t="shared" ref="G48" si="31">100*(F48/F47-1)</f>
        <v>10.178860176960903</v>
      </c>
      <c r="H48" s="72">
        <f t="shared" ref="H48" si="32">100*(F48/F44-1)</f>
        <v>14.831802668154314</v>
      </c>
      <c r="I48" s="71">
        <v>29848963.356439002</v>
      </c>
      <c r="J48" s="72">
        <f t="shared" ref="J48" si="33">100*(I48/I47-1)</f>
        <v>1.9276019805141154</v>
      </c>
      <c r="K48" s="72">
        <f t="shared" ref="K48" si="34">100*(I48/I44-1)</f>
        <v>9.0778896904317072</v>
      </c>
      <c r="L48" s="88">
        <f t="shared" ref="L48" si="35">100*SUM(F48,C48)/SUM(C48,F48,I48)</f>
        <v>20.369823173427822</v>
      </c>
      <c r="M48" s="117"/>
      <c r="N48" s="117"/>
      <c r="O48" s="86"/>
      <c r="P48" s="112"/>
      <c r="R48" s="111"/>
      <c r="S48" s="112"/>
    </row>
    <row r="49" spans="1:19" x14ac:dyDescent="0.35">
      <c r="A49" s="164"/>
      <c r="B49" s="89" t="s">
        <v>102</v>
      </c>
      <c r="C49" s="71">
        <v>406273.52796500002</v>
      </c>
      <c r="D49" s="72">
        <f t="shared" ref="D49" si="36">100*(C49/C48-1)</f>
        <v>-0.73690770711543063</v>
      </c>
      <c r="E49" s="72">
        <f t="shared" ref="E49" si="37">100*(C49/C45-1)</f>
        <v>20.363180059460273</v>
      </c>
      <c r="F49" s="71">
        <v>7609140.5129450001</v>
      </c>
      <c r="G49" s="72">
        <f t="shared" ref="G49" si="38">100*(F49/F48-1)</f>
        <v>5.2988372960564023</v>
      </c>
      <c r="H49" s="72">
        <f t="shared" ref="H49" si="39">100*(F49/F45-1)</f>
        <v>13.900963422408585</v>
      </c>
      <c r="I49" s="71">
        <v>30484797.979687002</v>
      </c>
      <c r="J49" s="72">
        <f t="shared" ref="J49" si="40">100*(I49/I48-1)</f>
        <v>2.1301732179279886</v>
      </c>
      <c r="K49" s="72">
        <f t="shared" ref="K49" si="41">100*(I49/I45-1)</f>
        <v>13.312758976685824</v>
      </c>
      <c r="L49" s="88">
        <f t="shared" ref="L49:L54" si="42">100*SUM(F49,C49)/SUM(C49,F49,I49)</f>
        <v>20.819142597505387</v>
      </c>
      <c r="M49" s="117"/>
      <c r="N49" s="117"/>
      <c r="O49" s="86"/>
      <c r="P49" s="112"/>
      <c r="R49" s="111"/>
      <c r="S49" s="112"/>
    </row>
    <row r="50" spans="1:19" x14ac:dyDescent="0.35">
      <c r="A50" s="192">
        <v>2022</v>
      </c>
      <c r="B50" s="70" t="s">
        <v>99</v>
      </c>
      <c r="C50" s="71">
        <v>380929.603359</v>
      </c>
      <c r="D50" s="72">
        <f t="shared" ref="D50" si="43">100*(C50/C49-1)</f>
        <v>-6.2381432363920464</v>
      </c>
      <c r="E50" s="72">
        <f t="shared" ref="E50" si="44">100*(C50/C46-1)</f>
        <v>20.126342394805931</v>
      </c>
      <c r="F50" s="71">
        <v>7983105.743307</v>
      </c>
      <c r="G50" s="72">
        <f t="shared" ref="G50" si="45">100*(F50/F49-1)</f>
        <v>4.9146842501566868</v>
      </c>
      <c r="H50" s="72">
        <f t="shared" ref="H50" si="46">100*(F50/F46-1)</f>
        <v>23.057191820278831</v>
      </c>
      <c r="I50" s="71">
        <v>29843236.927370001</v>
      </c>
      <c r="J50" s="72">
        <f t="shared" ref="J50" si="47">100*(I50/I49-1)</f>
        <v>-2.104527813320245</v>
      </c>
      <c r="K50" s="72">
        <f t="shared" ref="K50:K55" si="48">100*(I50/I46-1)</f>
        <v>3.7704683381023951</v>
      </c>
      <c r="L50" s="88">
        <f t="shared" si="42"/>
        <v>21.891212978189586</v>
      </c>
      <c r="M50" s="117"/>
      <c r="N50" s="117"/>
      <c r="O50" s="86"/>
      <c r="P50" s="112"/>
      <c r="R50" s="111"/>
      <c r="S50" s="112"/>
    </row>
    <row r="51" spans="1:19" x14ac:dyDescent="0.35">
      <c r="A51" s="193"/>
      <c r="B51" s="70" t="s">
        <v>100</v>
      </c>
      <c r="C51" s="71">
        <v>422203.38532499998</v>
      </c>
      <c r="D51" s="72">
        <f t="shared" ref="D51" si="49">100*(C51/C50-1)</f>
        <v>10.835015604471753</v>
      </c>
      <c r="E51" s="72">
        <f t="shared" ref="E51" si="50">100*(C51/C47-1)</f>
        <v>9.9220737071634026</v>
      </c>
      <c r="F51" s="71">
        <v>8222320.89023</v>
      </c>
      <c r="G51" s="72">
        <f t="shared" ref="G51" si="51">100*(F51/F50-1)</f>
        <v>2.9965173281533586</v>
      </c>
      <c r="H51" s="72">
        <f t="shared" ref="H51" si="52">100*(F51/F47-1)</f>
        <v>25.366259678217041</v>
      </c>
      <c r="I51" s="71">
        <v>31475225.634268001</v>
      </c>
      <c r="J51" s="72">
        <f t="shared" ref="J51" si="53">100*(I51/I50-1)</f>
        <v>5.46853784952952</v>
      </c>
      <c r="K51" s="72">
        <f t="shared" si="48"/>
        <v>7.4809276418128734</v>
      </c>
      <c r="L51" s="88">
        <f t="shared" si="42"/>
        <v>21.54680499002427</v>
      </c>
      <c r="M51" s="117"/>
      <c r="N51" s="117"/>
      <c r="O51" s="86"/>
      <c r="P51" s="112"/>
      <c r="R51" s="111"/>
      <c r="S51" s="112"/>
    </row>
    <row r="52" spans="1:19" x14ac:dyDescent="0.35">
      <c r="A52" s="193"/>
      <c r="B52" s="70" t="s">
        <v>101</v>
      </c>
      <c r="C52" s="127">
        <v>422800.58622300002</v>
      </c>
      <c r="D52" s="72">
        <f t="shared" ref="D52" si="54">100*(C52/C51-1)</f>
        <v>0.14144862849461148</v>
      </c>
      <c r="E52" s="72">
        <f t="shared" ref="E52" si="55">100*(C52/C48-1)</f>
        <v>3.3010785171188495</v>
      </c>
      <c r="F52" s="127">
        <v>8614563.90766</v>
      </c>
      <c r="G52" s="72">
        <f t="shared" ref="G52" si="56">100*(F52/F51-1)</f>
        <v>4.770465938590096</v>
      </c>
      <c r="H52" s="72">
        <f t="shared" ref="H52" si="57">100*(F52/F48-1)</f>
        <v>19.212355422529814</v>
      </c>
      <c r="I52" s="127">
        <v>32456343.489960998</v>
      </c>
      <c r="J52" s="72">
        <f t="shared" ref="J52" si="58">100*(I52/I51-1)</f>
        <v>3.1171114294565205</v>
      </c>
      <c r="K52" s="72">
        <f t="shared" si="48"/>
        <v>8.7352451821732569</v>
      </c>
      <c r="L52" s="88">
        <f t="shared" si="42"/>
        <v>21.780084097092001</v>
      </c>
      <c r="M52" s="117"/>
      <c r="N52" s="117"/>
      <c r="O52" s="86"/>
      <c r="P52" s="112"/>
      <c r="R52" s="111"/>
      <c r="S52" s="112"/>
    </row>
    <row r="53" spans="1:19" x14ac:dyDescent="0.35">
      <c r="A53" s="194"/>
      <c r="B53" s="89" t="s">
        <v>102</v>
      </c>
      <c r="C53" s="128">
        <v>357435.56736599997</v>
      </c>
      <c r="D53" s="72">
        <f t="shared" ref="D53" si="59">100*(C53/C52-1)</f>
        <v>-15.460011406541485</v>
      </c>
      <c r="E53" s="72">
        <f t="shared" ref="E53" si="60">100*(C53/C49-1)</f>
        <v>-12.020955646218567</v>
      </c>
      <c r="F53" s="128">
        <v>8965950.1605859995</v>
      </c>
      <c r="G53" s="72">
        <f t="shared" ref="G53" si="61">100*(F53/F52-1)</f>
        <v>4.0789790022168093</v>
      </c>
      <c r="H53" s="72">
        <f t="shared" ref="H53" si="62">100*(F53/F49-1)</f>
        <v>17.831312818218237</v>
      </c>
      <c r="I53" s="128">
        <v>31588667.734825999</v>
      </c>
      <c r="J53" s="72">
        <f t="shared" ref="J53" si="63">100*(I53/I52-1)</f>
        <v>-2.6733626214036632</v>
      </c>
      <c r="K53" s="72">
        <f t="shared" si="48"/>
        <v>3.6210499274902164</v>
      </c>
      <c r="L53" s="88">
        <f t="shared" si="42"/>
        <v>22.788848123779619</v>
      </c>
      <c r="M53" s="117"/>
      <c r="N53" s="117"/>
      <c r="O53" s="86"/>
      <c r="P53" s="112"/>
      <c r="R53" s="111"/>
      <c r="S53" s="112"/>
    </row>
    <row r="54" spans="1:19" x14ac:dyDescent="0.35">
      <c r="A54" s="164">
        <v>2023</v>
      </c>
      <c r="B54" s="70" t="s">
        <v>99</v>
      </c>
      <c r="C54" s="71">
        <v>357683.427532</v>
      </c>
      <c r="D54" s="72">
        <f t="shared" ref="D54" si="64">100*(C54/C53-1)</f>
        <v>6.9344012915828479E-2</v>
      </c>
      <c r="E54" s="72">
        <f t="shared" ref="E54" si="65">100*(C54/C50-1)</f>
        <v>-6.1024860294441545</v>
      </c>
      <c r="F54" s="71">
        <v>9257957.4485160001</v>
      </c>
      <c r="G54" s="72">
        <f t="shared" ref="G54" si="66">100*(F54/F53-1)</f>
        <v>3.2568471015336886</v>
      </c>
      <c r="H54" s="72">
        <f t="shared" ref="H54" si="67">100*(F54/F50-1)</f>
        <v>15.969370144919214</v>
      </c>
      <c r="I54" s="71">
        <v>33596584.271867</v>
      </c>
      <c r="J54" s="72">
        <f t="shared" ref="J54" si="68">100*(I54/I53-1)</f>
        <v>6.3564457795328488</v>
      </c>
      <c r="K54" s="72">
        <f t="shared" si="48"/>
        <v>12.576877480253179</v>
      </c>
      <c r="L54" s="88">
        <f t="shared" si="42"/>
        <v>22.252130833655897</v>
      </c>
      <c r="M54" s="117"/>
      <c r="N54" s="117"/>
      <c r="O54" s="129"/>
      <c r="P54" s="112"/>
      <c r="R54" s="111"/>
      <c r="S54" s="112"/>
    </row>
    <row r="55" spans="1:19" x14ac:dyDescent="0.35">
      <c r="A55" s="164"/>
      <c r="B55" s="70" t="s">
        <v>100</v>
      </c>
      <c r="C55" s="71">
        <v>379271.58438800002</v>
      </c>
      <c r="D55" s="72">
        <f t="shared" ref="D55" si="69">100*(C55/C54-1)</f>
        <v>6.0355485309893542</v>
      </c>
      <c r="E55" s="72">
        <f t="shared" ref="E55" si="70">100*(C55/C51-1)</f>
        <v>-10.16851177163165</v>
      </c>
      <c r="F55" s="71">
        <v>9619241.9951579999</v>
      </c>
      <c r="G55" s="72">
        <f t="shared" ref="G55" si="71">100*(F55/F54-1)</f>
        <v>3.9024217669083372</v>
      </c>
      <c r="H55" s="72">
        <f t="shared" ref="H55" si="72">100*(F55/F51-1)</f>
        <v>16.989377130584415</v>
      </c>
      <c r="I55" s="71">
        <v>33566505.270997003</v>
      </c>
      <c r="J55" s="72">
        <f t="shared" ref="J55" si="73">100*(I55/I54-1)</f>
        <v>-8.9529937408505678E-2</v>
      </c>
      <c r="K55" s="72">
        <f t="shared" si="48"/>
        <v>6.6442085627248515</v>
      </c>
      <c r="L55" s="88">
        <f t="shared" ref="L55:L61" si="74">100*SUM(F55,C55)/SUM(C55,F55,I55)</f>
        <v>22.95078446734421</v>
      </c>
      <c r="M55" s="117"/>
      <c r="N55" s="117"/>
      <c r="O55" s="129"/>
      <c r="P55" s="112"/>
      <c r="R55" s="111"/>
      <c r="S55" s="112"/>
    </row>
    <row r="56" spans="1:19" x14ac:dyDescent="0.35">
      <c r="A56" s="164"/>
      <c r="B56" s="70" t="s">
        <v>101</v>
      </c>
      <c r="C56" s="71">
        <v>388598.499205</v>
      </c>
      <c r="D56" s="72">
        <f t="shared" ref="D56:D62" si="75">100*(C56/C55-1)</f>
        <v>2.4591652000637065</v>
      </c>
      <c r="E56" s="72">
        <f t="shared" ref="E56:E62" si="76">100*(C56/C52-1)</f>
        <v>-8.089413338694051</v>
      </c>
      <c r="F56" s="71">
        <v>9407582.2633839995</v>
      </c>
      <c r="G56" s="72">
        <f t="shared" ref="G56:G62" si="77">100*(F56/F55-1)</f>
        <v>-2.2003784901195256</v>
      </c>
      <c r="H56" s="72">
        <f t="shared" ref="H56:H62" si="78">100*(F56/F52-1)</f>
        <v>9.2055542709347691</v>
      </c>
      <c r="I56" s="71">
        <v>33842799.253936999</v>
      </c>
      <c r="J56" s="72">
        <f t="shared" ref="J56:J62" si="79">100*(I56/I55-1)</f>
        <v>0.82312406581905861</v>
      </c>
      <c r="K56" s="72">
        <f t="shared" ref="K56:K62" si="80">100*(I56/I52-1)</f>
        <v>4.2717558877352957</v>
      </c>
      <c r="L56" s="88">
        <f t="shared" si="74"/>
        <v>22.448234947011148</v>
      </c>
      <c r="M56" s="117"/>
      <c r="N56" s="117"/>
      <c r="O56" s="129"/>
      <c r="P56" s="112"/>
      <c r="R56" s="111"/>
      <c r="S56" s="112"/>
    </row>
    <row r="57" spans="1:19" x14ac:dyDescent="0.35">
      <c r="A57" s="164"/>
      <c r="B57" s="70" t="s">
        <v>102</v>
      </c>
      <c r="C57" s="71">
        <v>350503.21411200002</v>
      </c>
      <c r="D57" s="72">
        <f t="shared" si="75"/>
        <v>-9.8032506998703912</v>
      </c>
      <c r="E57" s="72">
        <f t="shared" si="76"/>
        <v>-1.939469344107414</v>
      </c>
      <c r="F57" s="71">
        <v>10516356.723141</v>
      </c>
      <c r="G57" s="72">
        <f t="shared" si="77"/>
        <v>11.785966135768478</v>
      </c>
      <c r="H57" s="72">
        <f t="shared" si="78"/>
        <v>17.292161285599516</v>
      </c>
      <c r="I57" s="71">
        <v>33971537.606705002</v>
      </c>
      <c r="J57" s="72">
        <f t="shared" si="79"/>
        <v>0.3804010176641226</v>
      </c>
      <c r="K57" s="72">
        <f t="shared" si="80"/>
        <v>7.5434326381923711</v>
      </c>
      <c r="L57" s="88">
        <f t="shared" si="74"/>
        <v>24.235611735677018</v>
      </c>
      <c r="M57" s="117"/>
      <c r="N57" s="117"/>
      <c r="O57" s="129"/>
      <c r="P57" s="112"/>
      <c r="R57" s="111"/>
      <c r="S57" s="112"/>
    </row>
    <row r="58" spans="1:19" x14ac:dyDescent="0.35">
      <c r="A58" s="164">
        <v>2024</v>
      </c>
      <c r="B58" s="70" t="s">
        <v>99</v>
      </c>
      <c r="C58" s="71">
        <v>502773.450152</v>
      </c>
      <c r="D58" s="72">
        <f t="shared" si="75"/>
        <v>43.443320891015702</v>
      </c>
      <c r="E58" s="72">
        <f t="shared" si="76"/>
        <v>40.56380907024819</v>
      </c>
      <c r="F58" s="71">
        <v>10912758.07707</v>
      </c>
      <c r="G58" s="72">
        <f t="shared" si="77"/>
        <v>3.7693791145057665</v>
      </c>
      <c r="H58" s="72">
        <f t="shared" si="78"/>
        <v>17.87435984401997</v>
      </c>
      <c r="I58" s="71">
        <v>33857578.673721001</v>
      </c>
      <c r="J58" s="72">
        <f t="shared" si="79"/>
        <v>-0.33545415077564922</v>
      </c>
      <c r="K58" s="72">
        <f t="shared" si="80"/>
        <v>0.77684802640056727</v>
      </c>
      <c r="L58" s="88">
        <f t="shared" si="74"/>
        <v>25.214816204485601</v>
      </c>
      <c r="M58" s="117"/>
      <c r="N58" s="117"/>
      <c r="O58" s="132"/>
      <c r="P58" s="112"/>
      <c r="R58" s="111"/>
      <c r="S58" s="112"/>
    </row>
    <row r="59" spans="1:19" x14ac:dyDescent="0.35">
      <c r="A59" s="164"/>
      <c r="B59" s="70" t="s">
        <v>100</v>
      </c>
      <c r="C59" s="71">
        <v>507416.21042199997</v>
      </c>
      <c r="D59" s="72">
        <f t="shared" si="75"/>
        <v>0.92342988051503649</v>
      </c>
      <c r="E59" s="72">
        <f t="shared" si="76"/>
        <v>33.787035809913533</v>
      </c>
      <c r="F59" s="71">
        <v>11452419.291184001</v>
      </c>
      <c r="G59" s="72">
        <f t="shared" si="77"/>
        <v>4.9452320880084555</v>
      </c>
      <c r="H59" s="72">
        <f t="shared" si="78"/>
        <v>19.057398669757553</v>
      </c>
      <c r="I59" s="71">
        <v>33803668.079122998</v>
      </c>
      <c r="J59" s="72">
        <f t="shared" si="79"/>
        <v>-0.15922755468584793</v>
      </c>
      <c r="K59" s="72">
        <f t="shared" si="80"/>
        <v>0.70654602321951199</v>
      </c>
      <c r="L59" s="88">
        <f t="shared" si="74"/>
        <v>26.134003224880455</v>
      </c>
      <c r="M59" s="117"/>
      <c r="N59" s="117"/>
      <c r="O59" s="132"/>
      <c r="P59" s="112"/>
      <c r="R59" s="111"/>
      <c r="S59" s="112"/>
    </row>
    <row r="60" spans="1:19" x14ac:dyDescent="0.35">
      <c r="A60" s="164"/>
      <c r="B60" s="70" t="s">
        <v>101</v>
      </c>
      <c r="C60" s="71">
        <v>501455.09546899999</v>
      </c>
      <c r="D60" s="72">
        <f t="shared" si="75"/>
        <v>-1.1747978938320358</v>
      </c>
      <c r="E60" s="72">
        <f t="shared" si="76"/>
        <v>29.04195371183458</v>
      </c>
      <c r="F60" s="71">
        <v>12085760.770516001</v>
      </c>
      <c r="G60" s="72">
        <f t="shared" si="77"/>
        <v>5.5301981461641336</v>
      </c>
      <c r="H60" s="72">
        <f t="shared" si="78"/>
        <v>28.468297508871675</v>
      </c>
      <c r="I60" s="71">
        <v>34034754.696794003</v>
      </c>
      <c r="J60" s="72">
        <f t="shared" si="79"/>
        <v>0.68361403008132537</v>
      </c>
      <c r="K60" s="72">
        <f t="shared" si="80"/>
        <v>0.56719729776688599</v>
      </c>
      <c r="L60" s="88">
        <f t="shared" si="74"/>
        <v>26.998463844499309</v>
      </c>
      <c r="M60" s="117"/>
      <c r="N60" s="117"/>
      <c r="O60" s="132"/>
      <c r="P60" s="112"/>
      <c r="R60" s="111"/>
      <c r="S60" s="112"/>
    </row>
    <row r="61" spans="1:19" x14ac:dyDescent="0.35">
      <c r="A61" s="164"/>
      <c r="B61" s="70" t="s">
        <v>102</v>
      </c>
      <c r="C61" s="71">
        <v>529576.02765499998</v>
      </c>
      <c r="D61" s="72">
        <f t="shared" si="75"/>
        <v>5.6078664750029317</v>
      </c>
      <c r="E61" s="72">
        <f t="shared" si="76"/>
        <v>51.090205833541646</v>
      </c>
      <c r="F61" s="71">
        <v>13398839.005125999</v>
      </c>
      <c r="G61" s="72">
        <f t="shared" si="77"/>
        <v>10.864671736787468</v>
      </c>
      <c r="H61" s="72">
        <f t="shared" si="78"/>
        <v>27.409514129947343</v>
      </c>
      <c r="I61" s="71">
        <v>34419178.800477996</v>
      </c>
      <c r="J61" s="72">
        <f t="shared" si="79"/>
        <v>1.1295045523574965</v>
      </c>
      <c r="K61" s="72">
        <f t="shared" si="80"/>
        <v>1.3176948272269007</v>
      </c>
      <c r="L61" s="88">
        <f t="shared" si="74"/>
        <v>28.808910492665401</v>
      </c>
      <c r="M61" s="117"/>
      <c r="N61" s="117"/>
      <c r="O61" s="132"/>
      <c r="P61" s="112"/>
      <c r="R61" s="111"/>
      <c r="S61" s="112"/>
    </row>
    <row r="62" spans="1:19" x14ac:dyDescent="0.35">
      <c r="A62" s="164">
        <v>2025</v>
      </c>
      <c r="B62" s="70" t="s">
        <v>99</v>
      </c>
      <c r="C62" s="71">
        <v>379887.26697</v>
      </c>
      <c r="D62" s="72">
        <f t="shared" si="75"/>
        <v>-28.265773537339367</v>
      </c>
      <c r="E62" s="72">
        <f t="shared" si="76"/>
        <v>-24.441661178578279</v>
      </c>
      <c r="F62" s="71">
        <v>13094787.698538</v>
      </c>
      <c r="G62" s="72">
        <f t="shared" si="77"/>
        <v>-2.2692362112245568</v>
      </c>
      <c r="H62" s="72">
        <f t="shared" si="78"/>
        <v>19.995216663447369</v>
      </c>
      <c r="I62" s="71">
        <v>35595900.117761999</v>
      </c>
      <c r="J62" s="72">
        <f t="shared" si="79"/>
        <v>3.4187954457171932</v>
      </c>
      <c r="K62" s="72">
        <f t="shared" si="80"/>
        <v>5.1342166573483228</v>
      </c>
      <c r="L62" s="88">
        <f>100*SUM(F62,C62)/SUM(C62,F62,I62)</f>
        <v>27.459786119568061</v>
      </c>
      <c r="M62" s="117"/>
      <c r="N62" s="117"/>
      <c r="O62" s="129"/>
      <c r="P62" s="112"/>
      <c r="R62" s="111"/>
      <c r="S62" s="112"/>
    </row>
    <row r="63" spans="1:19" x14ac:dyDescent="0.35">
      <c r="A63" s="164"/>
      <c r="B63" s="70" t="s">
        <v>100</v>
      </c>
      <c r="C63" s="71">
        <v>409696.49011200003</v>
      </c>
      <c r="D63" s="72">
        <f t="shared" ref="D63" si="81">100*(C63/C62-1)</f>
        <v>7.8468603014151705</v>
      </c>
      <c r="E63" s="72">
        <f t="shared" ref="E63" si="82">100*(C63/C59-1)</f>
        <v>-19.258296897674974</v>
      </c>
      <c r="F63" s="71">
        <v>13640947.427234</v>
      </c>
      <c r="G63" s="72">
        <f t="shared" ref="G63" si="83">100*(F63/F62-1)</f>
        <v>4.1708177426731163</v>
      </c>
      <c r="H63" s="72">
        <f t="shared" ref="H63" si="84">100*(F63/F59-1)</f>
        <v>19.109745115031849</v>
      </c>
      <c r="I63" s="71">
        <v>36462436.639964998</v>
      </c>
      <c r="J63" s="72">
        <f t="shared" ref="J63" si="85">100*(I63/I62-1)</f>
        <v>2.4343717094840622</v>
      </c>
      <c r="K63" s="72">
        <f t="shared" ref="K63" si="86">100*(I63/I59-1)</f>
        <v>7.8653256049571851</v>
      </c>
      <c r="L63" s="88">
        <f>100*SUM(F63,C63)/SUM(C63,F63,I63)</f>
        <v>27.815852373930067</v>
      </c>
      <c r="M63" s="117"/>
      <c r="N63" s="117"/>
      <c r="O63" s="132"/>
      <c r="P63" s="112"/>
      <c r="R63" s="111"/>
      <c r="S63" s="112"/>
    </row>
    <row r="64" spans="1:19" x14ac:dyDescent="0.35">
      <c r="A64" s="164"/>
      <c r="B64" s="70" t="s">
        <v>101</v>
      </c>
      <c r="C64" s="71">
        <v>419739.907076</v>
      </c>
      <c r="D64" s="72">
        <f t="shared" ref="D64" si="87">100*(C64/C63-1)</f>
        <v>2.4514286078590519</v>
      </c>
      <c r="E64" s="72">
        <f t="shared" ref="E64" si="88">100*(C64/C60-1)</f>
        <v>-16.295614329449293</v>
      </c>
      <c r="F64" s="71">
        <v>14837869.449841</v>
      </c>
      <c r="G64" s="72">
        <f t="shared" ref="G64" si="89">100*(F64/F63-1)</f>
        <v>8.774478671601349</v>
      </c>
      <c r="H64" s="72">
        <f t="shared" ref="H64" si="90">100*(F64/F60-1)</f>
        <v>22.771497232006666</v>
      </c>
      <c r="I64" s="71">
        <v>36451345.025371999</v>
      </c>
      <c r="J64" s="72">
        <f t="shared" ref="J64" si="91">100*(I64/I63-1)</f>
        <v>-3.0419290686789502E-2</v>
      </c>
      <c r="K64" s="72">
        <f t="shared" ref="K64" si="92">100*(I64/I60-1)</f>
        <v>7.1003606463649227</v>
      </c>
      <c r="L64" s="88">
        <f>100*SUM(F64,C64)/SUM(C64,F64,I64)</f>
        <v>29.506706409331173</v>
      </c>
      <c r="M64" s="117"/>
      <c r="N64" s="117"/>
      <c r="O64" s="132"/>
      <c r="P64" s="112"/>
      <c r="R64" s="111"/>
      <c r="S64" s="112"/>
    </row>
    <row r="65" spans="1:19" x14ac:dyDescent="0.35">
      <c r="A65" s="164"/>
      <c r="B65" s="70" t="s">
        <v>102</v>
      </c>
      <c r="C65" s="71">
        <v>449443.99571799999</v>
      </c>
      <c r="D65" s="72">
        <f t="shared" ref="D65:D66" si="93">100*(C65/C64-1)</f>
        <v>7.0767844899297661</v>
      </c>
      <c r="E65" s="72">
        <f t="shared" ref="E65:E66" si="94">100*(C65/C61-1)</f>
        <v>-15.131355603808249</v>
      </c>
      <c r="F65" s="71">
        <v>15213140.154251</v>
      </c>
      <c r="G65" s="72">
        <f t="shared" ref="G65:G66" si="95">100*(F65/F64-1)</f>
        <v>2.5291414355584685</v>
      </c>
      <c r="H65" s="72">
        <f t="shared" ref="H65:H66" si="96">100*(F65/F61-1)</f>
        <v>13.540734002631893</v>
      </c>
      <c r="I65" s="71">
        <v>37767052.801867001</v>
      </c>
      <c r="J65" s="72">
        <f t="shared" ref="J65:J66" si="97">100*(I65/I64-1)</f>
        <v>3.6094903372679399</v>
      </c>
      <c r="K65" s="72">
        <f>100*(I65/I61-1)</f>
        <v>9.726768964466137</v>
      </c>
      <c r="L65" s="88">
        <f>100*SUM(F65,C65)/SUM(C65,F65,I65)</f>
        <v>29.314412456307711</v>
      </c>
      <c r="M65" s="117"/>
      <c r="N65" s="117"/>
      <c r="O65" s="132"/>
      <c r="P65" s="112"/>
      <c r="R65" s="111"/>
      <c r="S65" s="112"/>
    </row>
    <row r="66" spans="1:19" x14ac:dyDescent="0.35">
      <c r="A66" s="144">
        <v>2026</v>
      </c>
      <c r="B66" s="70" t="s">
        <v>99</v>
      </c>
      <c r="C66" s="71">
        <v>487487.16931799991</v>
      </c>
      <c r="D66" s="72">
        <f t="shared" si="93"/>
        <v>8.4644970146335652</v>
      </c>
      <c r="E66" s="72">
        <f t="shared" si="94"/>
        <v>28.324166589267953</v>
      </c>
      <c r="F66" s="71">
        <v>16078788.681351</v>
      </c>
      <c r="G66" s="72">
        <f t="shared" si="95"/>
        <v>5.6901370678433816</v>
      </c>
      <c r="H66" s="72">
        <f t="shared" si="96"/>
        <v>22.787700354593433</v>
      </c>
      <c r="I66" s="71">
        <v>38779660.37428502</v>
      </c>
      <c r="J66" s="72">
        <f t="shared" si="97"/>
        <v>2.6811929904362541</v>
      </c>
      <c r="K66" s="72">
        <f t="shared" ref="K66" si="98">100*(I66/I62-1)</f>
        <v>8.9441768461822271</v>
      </c>
      <c r="L66" s="88">
        <f>100*SUM(F66,C66)/SUM(C66,F66,I66)</f>
        <v>29.932235283427552</v>
      </c>
      <c r="M66" s="117"/>
      <c r="N66" s="117"/>
      <c r="O66" s="129"/>
      <c r="P66" s="112"/>
      <c r="R66" s="111"/>
      <c r="S66" s="112"/>
    </row>
    <row r="67" spans="1:19" x14ac:dyDescent="0.35">
      <c r="A67" s="115"/>
      <c r="B67" s="74"/>
      <c r="C67" s="75"/>
      <c r="D67" s="76"/>
      <c r="E67" s="76"/>
      <c r="F67" s="75"/>
      <c r="G67" s="76"/>
      <c r="H67" s="76"/>
      <c r="I67" s="75"/>
      <c r="J67" s="76"/>
      <c r="K67" s="76"/>
      <c r="L67" s="117"/>
      <c r="M67" s="117"/>
      <c r="N67" s="117"/>
      <c r="O67" s="132"/>
      <c r="P67" s="112"/>
      <c r="R67" s="111"/>
      <c r="S67" s="112"/>
    </row>
    <row r="68" spans="1:19" x14ac:dyDescent="0.35">
      <c r="A68" s="115"/>
      <c r="B68" s="74"/>
      <c r="C68" s="75"/>
      <c r="D68" s="76"/>
      <c r="E68" s="76"/>
      <c r="F68" s="75"/>
      <c r="G68" s="76"/>
      <c r="H68" s="76"/>
      <c r="I68" s="75"/>
      <c r="J68" s="76"/>
      <c r="K68" s="76"/>
      <c r="L68" s="149"/>
      <c r="M68" s="117"/>
      <c r="N68" s="117"/>
      <c r="O68" s="86"/>
      <c r="P68" s="112"/>
      <c r="R68" s="111"/>
      <c r="S68" s="112"/>
    </row>
    <row r="69" spans="1:19" x14ac:dyDescent="0.35">
      <c r="A69" s="63" t="s">
        <v>103</v>
      </c>
      <c r="F69"/>
      <c r="I69" s="133"/>
      <c r="J69" s="134"/>
      <c r="L69" s="113"/>
      <c r="N69" s="112"/>
      <c r="O69" s="122"/>
    </row>
    <row r="70" spans="1:19" x14ac:dyDescent="0.35">
      <c r="A70" s="63" t="s">
        <v>104</v>
      </c>
      <c r="B70" s="74"/>
      <c r="C70" s="75"/>
      <c r="D70" s="76"/>
      <c r="E70" s="76"/>
      <c r="L70" s="113"/>
      <c r="N70" s="118"/>
      <c r="O70" s="122"/>
    </row>
    <row r="71" spans="1:19" x14ac:dyDescent="0.35">
      <c r="A71" s="63" t="s">
        <v>105</v>
      </c>
      <c r="E71" s="106"/>
      <c r="M71" s="106"/>
      <c r="N71" s="75"/>
      <c r="O71" s="123"/>
    </row>
    <row r="72" spans="1:19" x14ac:dyDescent="0.35">
      <c r="A72" s="77" t="s">
        <v>106</v>
      </c>
      <c r="E72" s="106"/>
      <c r="O72" s="124"/>
    </row>
    <row r="73" spans="1:19" x14ac:dyDescent="0.35">
      <c r="A73" s="191"/>
      <c r="B73" s="191"/>
      <c r="C73" s="191"/>
      <c r="D73" s="191"/>
      <c r="E73" s="191"/>
      <c r="F73" s="191"/>
      <c r="G73" s="191"/>
    </row>
    <row r="74" spans="1:19" x14ac:dyDescent="0.35">
      <c r="A74" s="191"/>
      <c r="B74" s="191"/>
      <c r="C74" s="191"/>
      <c r="D74" s="191"/>
      <c r="E74" s="191"/>
      <c r="F74" s="191"/>
      <c r="G74" s="191"/>
    </row>
    <row r="75" spans="1:19" x14ac:dyDescent="0.35">
      <c r="A75" s="191"/>
      <c r="B75" s="191"/>
      <c r="C75" s="191"/>
      <c r="D75" s="191"/>
      <c r="E75" s="191"/>
      <c r="F75" s="191"/>
      <c r="G75" s="191"/>
    </row>
    <row r="76" spans="1:19" x14ac:dyDescent="0.35">
      <c r="A76" s="191"/>
      <c r="B76" s="191"/>
      <c r="C76" s="191"/>
      <c r="D76" s="191"/>
      <c r="E76" s="191"/>
      <c r="F76" s="191"/>
      <c r="G76" s="191"/>
    </row>
    <row r="77" spans="1:19" x14ac:dyDescent="0.35">
      <c r="A77" s="191"/>
      <c r="B77" s="191"/>
      <c r="C77" s="191"/>
      <c r="D77" s="191"/>
      <c r="E77" s="191"/>
      <c r="F77" s="191"/>
      <c r="G77" s="191"/>
    </row>
  </sheetData>
  <autoFilter ref="B1:B39" xr:uid="{00000000-0009-0000-0000-000003000000}"/>
  <mergeCells count="34">
    <mergeCell ref="A73:G77"/>
    <mergeCell ref="A26:A29"/>
    <mergeCell ref="A18:A21"/>
    <mergeCell ref="A42:A45"/>
    <mergeCell ref="A14:A17"/>
    <mergeCell ref="A22:A25"/>
    <mergeCell ref="A30:A33"/>
    <mergeCell ref="A38:A41"/>
    <mergeCell ref="A34:A37"/>
    <mergeCell ref="A46:A49"/>
    <mergeCell ref="A50:A53"/>
    <mergeCell ref="A54:A57"/>
    <mergeCell ref="A58:A61"/>
    <mergeCell ref="A62:A65"/>
    <mergeCell ref="A2:K2"/>
    <mergeCell ref="A3:K3"/>
    <mergeCell ref="A4:K4"/>
    <mergeCell ref="A5:K5"/>
    <mergeCell ref="A7:K7"/>
    <mergeCell ref="J10:L10"/>
    <mergeCell ref="A8:K8"/>
    <mergeCell ref="A9:K9"/>
    <mergeCell ref="A11:A13"/>
    <mergeCell ref="B11:B13"/>
    <mergeCell ref="F11:H11"/>
    <mergeCell ref="I11:K11"/>
    <mergeCell ref="L11:L13"/>
    <mergeCell ref="F12:F13"/>
    <mergeCell ref="G12:H12"/>
    <mergeCell ref="I12:I13"/>
    <mergeCell ref="J12:K12"/>
    <mergeCell ref="C11:E11"/>
    <mergeCell ref="C12:C13"/>
    <mergeCell ref="D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dimension ref="A1:L121"/>
  <sheetViews>
    <sheetView showGridLines="0" zoomScaleNormal="100" workbookViewId="0">
      <pane xSplit="2" ySplit="13" topLeftCell="C62" activePane="bottomRight" state="frozen"/>
      <selection activeCell="A57" sqref="A57:B57"/>
      <selection pane="topRight" activeCell="A57" sqref="A57:B57"/>
      <selection pane="bottomLeft" activeCell="A57" sqref="A57:B57"/>
      <selection pane="bottomRight" activeCell="C66" sqref="C66"/>
    </sheetView>
  </sheetViews>
  <sheetFormatPr baseColWidth="10" defaultColWidth="11.453125" defaultRowHeight="14.5" x14ac:dyDescent="0.35"/>
  <cols>
    <col min="1" max="2" width="11.7265625" style="63" customWidth="1"/>
    <col min="3" max="8" width="14.453125" style="63" customWidth="1"/>
    <col min="9" max="9" width="12.26953125" style="63" customWidth="1"/>
    <col min="10" max="12" width="12" style="63" bestFit="1" customWidth="1"/>
    <col min="13" max="16384" width="11.453125" style="63"/>
  </cols>
  <sheetData>
    <row r="1" spans="1:10" s="58" customFormat="1" ht="13" x14ac:dyDescent="0.3">
      <c r="A1" s="55"/>
      <c r="B1" s="56"/>
      <c r="C1" s="56"/>
      <c r="D1" s="56"/>
      <c r="E1" s="56"/>
      <c r="F1" s="56"/>
      <c r="G1" s="56"/>
      <c r="H1" s="56"/>
      <c r="I1" s="57"/>
    </row>
    <row r="2" spans="1:10" s="58" customFormat="1" x14ac:dyDescent="0.3">
      <c r="A2" s="154" t="s">
        <v>85</v>
      </c>
      <c r="B2" s="155"/>
      <c r="C2" s="155"/>
      <c r="D2" s="155"/>
      <c r="E2" s="155"/>
      <c r="F2" s="155"/>
      <c r="G2" s="155"/>
      <c r="H2" s="155"/>
      <c r="I2" s="59"/>
    </row>
    <row r="3" spans="1:10" s="58" customFormat="1" x14ac:dyDescent="0.3">
      <c r="A3" s="154" t="s">
        <v>86</v>
      </c>
      <c r="B3" s="155"/>
      <c r="C3" s="155"/>
      <c r="D3" s="155"/>
      <c r="E3" s="155"/>
      <c r="F3" s="155"/>
      <c r="G3" s="155"/>
      <c r="H3" s="155"/>
      <c r="I3" s="59"/>
    </row>
    <row r="4" spans="1:10" s="58" customFormat="1" x14ac:dyDescent="0.3">
      <c r="A4" s="154" t="s">
        <v>87</v>
      </c>
      <c r="B4" s="155"/>
      <c r="C4" s="155"/>
      <c r="D4" s="155"/>
      <c r="E4" s="155"/>
      <c r="F4" s="155"/>
      <c r="G4" s="155"/>
      <c r="H4" s="155"/>
      <c r="I4" s="59"/>
    </row>
    <row r="5" spans="1:10" s="58" customFormat="1" x14ac:dyDescent="0.3">
      <c r="A5" s="154" t="s">
        <v>88</v>
      </c>
      <c r="B5" s="155"/>
      <c r="C5" s="155"/>
      <c r="D5" s="155"/>
      <c r="E5" s="155"/>
      <c r="F5" s="155"/>
      <c r="G5" s="155"/>
      <c r="H5" s="155"/>
      <c r="I5" s="59"/>
    </row>
    <row r="6" spans="1:10" s="58" customFormat="1" x14ac:dyDescent="0.3">
      <c r="A6" s="60"/>
      <c r="B6" s="61"/>
      <c r="C6" s="61"/>
      <c r="D6" s="61"/>
      <c r="E6" s="61"/>
      <c r="F6" s="61"/>
      <c r="G6" s="61"/>
      <c r="H6" s="61"/>
      <c r="I6" s="59"/>
    </row>
    <row r="7" spans="1:10" s="58" customFormat="1" x14ac:dyDescent="0.35">
      <c r="A7" s="150" t="s">
        <v>89</v>
      </c>
      <c r="B7" s="151"/>
      <c r="C7" s="151"/>
      <c r="D7" s="151"/>
      <c r="E7" s="151"/>
      <c r="F7" s="151"/>
      <c r="G7" s="151"/>
      <c r="H7" s="151"/>
      <c r="I7" s="59"/>
    </row>
    <row r="8" spans="1:10" x14ac:dyDescent="0.35">
      <c r="A8" s="150" t="s">
        <v>116</v>
      </c>
      <c r="B8" s="151"/>
      <c r="C8" s="151"/>
      <c r="D8" s="151"/>
      <c r="E8" s="151"/>
      <c r="F8" s="151"/>
      <c r="G8" s="151"/>
      <c r="H8" s="151"/>
      <c r="I8" s="62"/>
    </row>
    <row r="9" spans="1:10" x14ac:dyDescent="0.35">
      <c r="A9" s="154" t="s">
        <v>156</v>
      </c>
      <c r="B9" s="155"/>
      <c r="C9" s="155"/>
      <c r="D9" s="155"/>
      <c r="E9" s="155"/>
      <c r="F9" s="155"/>
      <c r="G9" s="155"/>
      <c r="H9" s="155"/>
      <c r="I9" s="200"/>
    </row>
    <row r="10" spans="1:10" x14ac:dyDescent="0.35">
      <c r="A10" s="64"/>
      <c r="B10" s="65"/>
      <c r="C10" s="65"/>
      <c r="D10" s="65"/>
      <c r="E10" s="65"/>
      <c r="F10" s="65"/>
      <c r="G10" s="203"/>
      <c r="H10" s="203"/>
      <c r="I10" s="93"/>
    </row>
    <row r="11" spans="1:10" ht="15" customHeight="1" x14ac:dyDescent="0.35">
      <c r="A11" s="156" t="s">
        <v>92</v>
      </c>
      <c r="B11" s="156" t="s">
        <v>93</v>
      </c>
      <c r="C11" s="158" t="s">
        <v>94</v>
      </c>
      <c r="D11" s="159"/>
      <c r="E11" s="160"/>
      <c r="F11" s="161" t="s">
        <v>95</v>
      </c>
      <c r="G11" s="152"/>
      <c r="H11" s="153"/>
      <c r="I11" s="162" t="s">
        <v>96</v>
      </c>
    </row>
    <row r="12" spans="1:10" ht="15" customHeight="1" x14ac:dyDescent="0.35">
      <c r="A12" s="156"/>
      <c r="B12" s="156"/>
      <c r="C12" s="156" t="s">
        <v>117</v>
      </c>
      <c r="D12" s="152" t="s">
        <v>97</v>
      </c>
      <c r="E12" s="153"/>
      <c r="F12" s="202" t="s">
        <v>117</v>
      </c>
      <c r="G12" s="152" t="s">
        <v>97</v>
      </c>
      <c r="H12" s="153"/>
      <c r="I12" s="201"/>
    </row>
    <row r="13" spans="1:10" x14ac:dyDescent="0.35">
      <c r="A13" s="157"/>
      <c r="B13" s="157"/>
      <c r="C13" s="157"/>
      <c r="D13" s="66" t="s">
        <v>75</v>
      </c>
      <c r="E13" s="67" t="s">
        <v>98</v>
      </c>
      <c r="F13" s="162"/>
      <c r="G13" s="68" t="s">
        <v>75</v>
      </c>
      <c r="H13" s="69" t="s">
        <v>98</v>
      </c>
      <c r="I13" s="201"/>
    </row>
    <row r="14" spans="1:10" x14ac:dyDescent="0.35">
      <c r="A14" s="196">
        <v>2013</v>
      </c>
      <c r="B14" s="142" t="s">
        <v>99</v>
      </c>
      <c r="C14" s="108">
        <v>882195</v>
      </c>
      <c r="D14" s="114">
        <v>0.82297707184278579</v>
      </c>
      <c r="E14" s="114">
        <v>4.6867212531149818</v>
      </c>
      <c r="F14" s="108">
        <v>381340</v>
      </c>
      <c r="G14" s="114">
        <v>0.42213426661083986</v>
      </c>
      <c r="H14" s="114">
        <v>-0.3061349869676917</v>
      </c>
      <c r="I14" s="114">
        <v>43.226270835812947</v>
      </c>
      <c r="J14" s="85"/>
    </row>
    <row r="15" spans="1:10" x14ac:dyDescent="0.35">
      <c r="A15" s="196"/>
      <c r="B15" s="142" t="s">
        <v>100</v>
      </c>
      <c r="C15" s="108">
        <v>893356</v>
      </c>
      <c r="D15" s="114">
        <v>1.2651397933563402</v>
      </c>
      <c r="E15" s="114">
        <v>4.960552673782658</v>
      </c>
      <c r="F15" s="108">
        <v>384584</v>
      </c>
      <c r="G15" s="114">
        <v>0.85068442859390814</v>
      </c>
      <c r="H15" s="114">
        <v>-0.40296265603149095</v>
      </c>
      <c r="I15" s="114">
        <v>43.049355464115088</v>
      </c>
      <c r="J15" s="85"/>
    </row>
    <row r="16" spans="1:10" x14ac:dyDescent="0.35">
      <c r="A16" s="196"/>
      <c r="B16" s="142" t="s">
        <v>101</v>
      </c>
      <c r="C16" s="108">
        <v>906501</v>
      </c>
      <c r="D16" s="114">
        <v>1.4714178893968466</v>
      </c>
      <c r="E16" s="114">
        <v>4.8245852408534518</v>
      </c>
      <c r="F16" s="108">
        <v>388102</v>
      </c>
      <c r="G16" s="114">
        <v>0.91475464397893802</v>
      </c>
      <c r="H16" s="114">
        <v>-1.1542556171905716</v>
      </c>
      <c r="I16" s="114">
        <v>42.813190498410925</v>
      </c>
    </row>
    <row r="17" spans="1:10" x14ac:dyDescent="0.35">
      <c r="A17" s="196"/>
      <c r="B17" s="142" t="s">
        <v>102</v>
      </c>
      <c r="C17" s="108">
        <v>920464</v>
      </c>
      <c r="D17" s="114">
        <v>1.5403182125557606</v>
      </c>
      <c r="E17" s="114">
        <v>5.1966070624484217</v>
      </c>
      <c r="F17" s="108">
        <v>391242</v>
      </c>
      <c r="G17" s="114">
        <v>0.80906565799712382</v>
      </c>
      <c r="H17" s="114">
        <v>3.0297284699673668</v>
      </c>
      <c r="I17" s="114">
        <v>42.504867110500797</v>
      </c>
    </row>
    <row r="18" spans="1:10" x14ac:dyDescent="0.35">
      <c r="A18" s="196">
        <v>2014</v>
      </c>
      <c r="B18" s="142" t="s">
        <v>99</v>
      </c>
      <c r="C18" s="108">
        <v>933028</v>
      </c>
      <c r="D18" s="114">
        <v>1.3649637574093134</v>
      </c>
      <c r="E18" s="114">
        <v>5.7621047500836085</v>
      </c>
      <c r="F18" s="108">
        <v>402269</v>
      </c>
      <c r="G18" s="114">
        <v>2.8184601857673641</v>
      </c>
      <c r="H18" s="114">
        <v>5.4882781769549354</v>
      </c>
      <c r="I18" s="114">
        <v>43.114354553132387</v>
      </c>
    </row>
    <row r="19" spans="1:10" x14ac:dyDescent="0.35">
      <c r="A19" s="196"/>
      <c r="B19" s="142" t="s">
        <v>100</v>
      </c>
      <c r="C19" s="108">
        <v>945341</v>
      </c>
      <c r="D19" s="114">
        <v>1.3196817244498504</v>
      </c>
      <c r="E19" s="114">
        <v>5.8190687698968873</v>
      </c>
      <c r="F19" s="108">
        <v>405882</v>
      </c>
      <c r="G19" s="114">
        <v>0.89815521454548275</v>
      </c>
      <c r="H19" s="114">
        <v>5.5379318952426502</v>
      </c>
      <c r="I19" s="114">
        <v>42.93498324943063</v>
      </c>
    </row>
    <row r="20" spans="1:10" x14ac:dyDescent="0.35">
      <c r="A20" s="196"/>
      <c r="B20" s="142" t="s">
        <v>101</v>
      </c>
      <c r="C20" s="108">
        <v>958734</v>
      </c>
      <c r="D20" s="114">
        <v>1.4167374524113541</v>
      </c>
      <c r="E20" s="114">
        <v>5.7620454914004426</v>
      </c>
      <c r="F20" s="108">
        <v>408873</v>
      </c>
      <c r="G20" s="114">
        <v>0.73691368427277837</v>
      </c>
      <c r="H20" s="114">
        <v>5.3519435612287509</v>
      </c>
      <c r="I20" s="114">
        <f t="shared" ref="I20:I32" si="0">100*(F20/C20)</f>
        <v>42.647178466602831</v>
      </c>
      <c r="J20" s="85"/>
    </row>
    <row r="21" spans="1:10" x14ac:dyDescent="0.35">
      <c r="A21" s="196"/>
      <c r="B21" s="142" t="s">
        <v>102</v>
      </c>
      <c r="C21" s="108">
        <v>971493</v>
      </c>
      <c r="D21" s="114">
        <v>1.3308175155986959</v>
      </c>
      <c r="E21" s="114">
        <v>5.5438344139477493</v>
      </c>
      <c r="F21" s="108">
        <v>412281</v>
      </c>
      <c r="G21" s="114">
        <v>0.83351065000623237</v>
      </c>
      <c r="H21" s="114">
        <f t="shared" ref="H21:H32" si="1">100*(F21/F17-1)</f>
        <v>5.3774901467633862</v>
      </c>
      <c r="I21" s="114">
        <f t="shared" si="0"/>
        <v>42.43787654671727</v>
      </c>
      <c r="J21" s="85"/>
    </row>
    <row r="22" spans="1:10" x14ac:dyDescent="0.35">
      <c r="A22" s="196">
        <v>2015</v>
      </c>
      <c r="B22" s="142" t="s">
        <v>99</v>
      </c>
      <c r="C22" s="108">
        <v>1039069</v>
      </c>
      <c r="D22" s="114">
        <v>0.82244545251484169</v>
      </c>
      <c r="E22" s="114">
        <v>4.9789502565839427</v>
      </c>
      <c r="F22" s="108">
        <v>414128</v>
      </c>
      <c r="G22" s="114">
        <f t="shared" ref="G22:G31" si="2">100*(F22/F21-1)</f>
        <v>0.44799542059905662</v>
      </c>
      <c r="H22" s="114">
        <f t="shared" si="1"/>
        <v>2.948027315055346</v>
      </c>
      <c r="I22" s="114">
        <f t="shared" si="0"/>
        <v>39.855678496808203</v>
      </c>
      <c r="J22" s="85"/>
    </row>
    <row r="23" spans="1:10" x14ac:dyDescent="0.35">
      <c r="A23" s="196"/>
      <c r="B23" s="142" t="s">
        <v>100</v>
      </c>
      <c r="C23" s="108">
        <v>1052074</v>
      </c>
      <c r="D23" s="114">
        <f t="shared" ref="D23:D25" si="3">100*(C23/C22-1)</f>
        <v>1.2516011929910364</v>
      </c>
      <c r="E23" s="114">
        <v>4.5992927419841152</v>
      </c>
      <c r="F23" s="108">
        <v>413492</v>
      </c>
      <c r="G23" s="114">
        <f t="shared" si="2"/>
        <v>-0.15357570606189253</v>
      </c>
      <c r="H23" s="114">
        <f t="shared" si="1"/>
        <v>1.8749291666050771</v>
      </c>
      <c r="I23" s="114">
        <f t="shared" si="0"/>
        <v>39.302558565272022</v>
      </c>
      <c r="J23" s="85"/>
    </row>
    <row r="24" spans="1:10" x14ac:dyDescent="0.35">
      <c r="A24" s="196"/>
      <c r="B24" s="142" t="s">
        <v>101</v>
      </c>
      <c r="C24" s="108">
        <v>1066416</v>
      </c>
      <c r="D24" s="114">
        <f t="shared" si="3"/>
        <v>1.363212093445898</v>
      </c>
      <c r="E24" s="114">
        <v>4.056078119687001</v>
      </c>
      <c r="F24" s="108">
        <v>414514</v>
      </c>
      <c r="G24" s="114">
        <f t="shared" si="2"/>
        <v>0.24716318574482532</v>
      </c>
      <c r="H24" s="114">
        <f t="shared" si="1"/>
        <v>1.3796460025484736</v>
      </c>
      <c r="I24" s="114">
        <f t="shared" si="0"/>
        <v>38.869821908148417</v>
      </c>
      <c r="J24" s="85"/>
    </row>
    <row r="25" spans="1:10" x14ac:dyDescent="0.35">
      <c r="A25" s="196"/>
      <c r="B25" s="142" t="s">
        <v>102</v>
      </c>
      <c r="C25" s="108">
        <v>1079510</v>
      </c>
      <c r="D25" s="114">
        <f t="shared" si="3"/>
        <v>1.2278510449955649</v>
      </c>
      <c r="E25" s="114">
        <v>3.6870054647846189</v>
      </c>
      <c r="F25" s="108">
        <v>416978</v>
      </c>
      <c r="G25" s="114">
        <f t="shared" si="2"/>
        <v>0.59443106867318463</v>
      </c>
      <c r="H25" s="114">
        <f t="shared" si="1"/>
        <v>1.1392715162716671</v>
      </c>
      <c r="I25" s="114">
        <f t="shared" si="0"/>
        <v>38.626599105149559</v>
      </c>
      <c r="J25" s="85"/>
    </row>
    <row r="26" spans="1:10" x14ac:dyDescent="0.35">
      <c r="A26" s="196">
        <v>2016</v>
      </c>
      <c r="B26" s="142" t="s">
        <v>99</v>
      </c>
      <c r="C26" s="108">
        <v>1091493</v>
      </c>
      <c r="D26" s="114">
        <f>100*(C26/C25-1)</f>
        <v>1.1100406665987439</v>
      </c>
      <c r="E26" s="114">
        <f t="shared" ref="E26:E49" si="4">100*(C26/C22-1)</f>
        <v>5.0452857317464073</v>
      </c>
      <c r="F26" s="108">
        <v>446923</v>
      </c>
      <c r="G26" s="114">
        <f t="shared" si="2"/>
        <v>7.1814340324909187</v>
      </c>
      <c r="H26" s="114">
        <f t="shared" si="1"/>
        <v>7.9190491828613485</v>
      </c>
      <c r="I26" s="114">
        <f t="shared" si="0"/>
        <v>40.946025306621294</v>
      </c>
      <c r="J26" s="85"/>
    </row>
    <row r="27" spans="1:10" x14ac:dyDescent="0.35">
      <c r="A27" s="196"/>
      <c r="B27" s="142" t="s">
        <v>100</v>
      </c>
      <c r="C27" s="108">
        <v>1107389</v>
      </c>
      <c r="D27" s="114">
        <f t="shared" ref="D27:D49" si="5">100*(C27/C26-1)</f>
        <v>1.456353819951195</v>
      </c>
      <c r="E27" s="114">
        <f t="shared" si="4"/>
        <v>5.2577100089917561</v>
      </c>
      <c r="F27" s="108">
        <v>450703</v>
      </c>
      <c r="G27" s="114">
        <f t="shared" si="2"/>
        <v>0.84578327810382881</v>
      </c>
      <c r="H27" s="114">
        <f t="shared" si="1"/>
        <v>8.999206756116207</v>
      </c>
      <c r="I27" s="114">
        <f t="shared" si="0"/>
        <v>40.699609622273655</v>
      </c>
      <c r="J27" s="85"/>
    </row>
    <row r="28" spans="1:10" x14ac:dyDescent="0.35">
      <c r="A28" s="196"/>
      <c r="B28" s="142" t="s">
        <v>101</v>
      </c>
      <c r="C28" s="108">
        <v>1118356</v>
      </c>
      <c r="D28" s="114">
        <f t="shared" si="5"/>
        <v>0.99034756530902435</v>
      </c>
      <c r="E28" s="114">
        <f t="shared" si="4"/>
        <v>4.8705195720994521</v>
      </c>
      <c r="F28" s="108">
        <v>452246</v>
      </c>
      <c r="G28" s="114">
        <f t="shared" si="2"/>
        <v>0.34235405577509592</v>
      </c>
      <c r="H28" s="114">
        <f t="shared" si="1"/>
        <v>9.1027082318088084</v>
      </c>
      <c r="I28" s="114">
        <f t="shared" si="0"/>
        <v>40.438465032601428</v>
      </c>
    </row>
    <row r="29" spans="1:10" x14ac:dyDescent="0.35">
      <c r="A29" s="196"/>
      <c r="B29" s="142" t="s">
        <v>102</v>
      </c>
      <c r="C29" s="108">
        <v>1142671</v>
      </c>
      <c r="D29" s="114">
        <f t="shared" si="5"/>
        <v>2.1741735189867883</v>
      </c>
      <c r="E29" s="114">
        <f t="shared" si="4"/>
        <v>5.8508953136145125</v>
      </c>
      <c r="F29" s="108">
        <v>457305</v>
      </c>
      <c r="G29" s="114">
        <f t="shared" si="2"/>
        <v>1.1186389708256028</v>
      </c>
      <c r="H29" s="114">
        <f t="shared" si="1"/>
        <v>9.6712536392807191</v>
      </c>
      <c r="I29" s="114">
        <f t="shared" si="0"/>
        <v>40.020705872468973</v>
      </c>
    </row>
    <row r="30" spans="1:10" x14ac:dyDescent="0.35">
      <c r="A30" s="197">
        <v>2017</v>
      </c>
      <c r="B30" s="142" t="s">
        <v>99</v>
      </c>
      <c r="C30" s="108">
        <v>1155503</v>
      </c>
      <c r="D30" s="114">
        <f t="shared" si="5"/>
        <v>1.1229829058407859</v>
      </c>
      <c r="E30" s="114">
        <f t="shared" si="4"/>
        <v>5.8644443894738663</v>
      </c>
      <c r="F30" s="108">
        <v>458044</v>
      </c>
      <c r="G30" s="114">
        <f t="shared" si="2"/>
        <v>0.16159893287850391</v>
      </c>
      <c r="H30" s="114">
        <f t="shared" si="1"/>
        <v>2.4883481047070832</v>
      </c>
      <c r="I30" s="114">
        <f t="shared" si="0"/>
        <v>39.640225944891533</v>
      </c>
    </row>
    <row r="31" spans="1:10" x14ac:dyDescent="0.35">
      <c r="A31" s="198"/>
      <c r="B31" s="142" t="s">
        <v>100</v>
      </c>
      <c r="C31" s="108">
        <v>1167253</v>
      </c>
      <c r="D31" s="114">
        <f t="shared" si="5"/>
        <v>1.0168731712509649</v>
      </c>
      <c r="E31" s="114">
        <f t="shared" si="4"/>
        <v>5.4058691209683207</v>
      </c>
      <c r="F31" s="108">
        <v>458808</v>
      </c>
      <c r="G31" s="114">
        <f t="shared" si="2"/>
        <v>0.16679620298487574</v>
      </c>
      <c r="H31" s="114">
        <f t="shared" si="1"/>
        <v>1.7983017641329146</v>
      </c>
      <c r="I31" s="114">
        <f t="shared" si="0"/>
        <v>39.306645602966967</v>
      </c>
    </row>
    <row r="32" spans="1:10" x14ac:dyDescent="0.35">
      <c r="A32" s="198"/>
      <c r="B32" s="142" t="s">
        <v>101</v>
      </c>
      <c r="C32" s="108">
        <v>1180492</v>
      </c>
      <c r="D32" s="114">
        <f t="shared" si="5"/>
        <v>1.1342014113478349</v>
      </c>
      <c r="E32" s="114">
        <f t="shared" si="4"/>
        <v>5.556012575602054</v>
      </c>
      <c r="F32" s="108">
        <v>452805</v>
      </c>
      <c r="G32" s="114">
        <f>100*(F32/F31-1)</f>
        <v>-1.308390437830198</v>
      </c>
      <c r="H32" s="114">
        <f t="shared" si="1"/>
        <v>0.12360529446362456</v>
      </c>
      <c r="I32" s="114">
        <f t="shared" si="0"/>
        <v>38.357312035998547</v>
      </c>
    </row>
    <row r="33" spans="1:12" x14ac:dyDescent="0.35">
      <c r="A33" s="199"/>
      <c r="B33" s="142" t="s">
        <v>102</v>
      </c>
      <c r="C33" s="108">
        <v>1184697</v>
      </c>
      <c r="D33" s="114">
        <f t="shared" si="5"/>
        <v>0.35620741182489368</v>
      </c>
      <c r="E33" s="114">
        <f t="shared" si="4"/>
        <v>3.6778740337332527</v>
      </c>
      <c r="F33" s="108">
        <v>439370</v>
      </c>
      <c r="G33" s="114">
        <f>100*(F33/F32-1)</f>
        <v>-2.9670608760945627</v>
      </c>
      <c r="H33" s="114">
        <f t="shared" ref="H33:H38" si="6">100*(F33/F29-1)</f>
        <v>-3.9218902045680681</v>
      </c>
      <c r="I33" s="114">
        <f>100*(F33/C33)</f>
        <v>37.08712016659112</v>
      </c>
    </row>
    <row r="34" spans="1:12" x14ac:dyDescent="0.35">
      <c r="A34" s="197">
        <v>2018</v>
      </c>
      <c r="B34" s="142" t="s">
        <v>99</v>
      </c>
      <c r="C34" s="108">
        <v>1212287</v>
      </c>
      <c r="D34" s="114">
        <f t="shared" si="5"/>
        <v>2.3288655242648559</v>
      </c>
      <c r="E34" s="114">
        <f t="shared" si="4"/>
        <v>4.9142235026650827</v>
      </c>
      <c r="F34" s="108">
        <v>457761</v>
      </c>
      <c r="G34" s="114">
        <f t="shared" ref="G34" si="7">100*(F34/F33-1)</f>
        <v>4.1857659831121774</v>
      </c>
      <c r="H34" s="114">
        <f t="shared" si="6"/>
        <v>-6.1784457388369685E-2</v>
      </c>
      <c r="I34" s="114">
        <f t="shared" ref="I34:I35" si="8">100*(F34/C34)</f>
        <v>37.760117859879713</v>
      </c>
    </row>
    <row r="35" spans="1:12" x14ac:dyDescent="0.35">
      <c r="A35" s="198"/>
      <c r="B35" s="142" t="s">
        <v>100</v>
      </c>
      <c r="C35" s="108">
        <v>1225947</v>
      </c>
      <c r="D35" s="114">
        <f t="shared" si="5"/>
        <v>1.1267958824931812</v>
      </c>
      <c r="E35" s="114">
        <f t="shared" si="4"/>
        <v>5.0283871619948739</v>
      </c>
      <c r="F35" s="108">
        <v>458418</v>
      </c>
      <c r="G35" s="114">
        <f t="shared" ref="G35" si="9">100*(F35/F34-1)</f>
        <v>0.14352467772484889</v>
      </c>
      <c r="H35" s="114">
        <f t="shared" si="6"/>
        <v>-8.5002877020456946E-2</v>
      </c>
      <c r="I35" s="114">
        <f t="shared" si="8"/>
        <v>37.392970495461874</v>
      </c>
      <c r="K35" s="102"/>
      <c r="L35" s="104"/>
    </row>
    <row r="36" spans="1:12" x14ac:dyDescent="0.35">
      <c r="A36" s="198"/>
      <c r="B36" s="142" t="s">
        <v>101</v>
      </c>
      <c r="C36" s="108">
        <v>1243860</v>
      </c>
      <c r="D36" s="114">
        <f t="shared" si="5"/>
        <v>1.461156151122367</v>
      </c>
      <c r="E36" s="114">
        <f t="shared" si="4"/>
        <v>5.3679313371035153</v>
      </c>
      <c r="F36" s="108">
        <v>460252</v>
      </c>
      <c r="G36" s="114">
        <f t="shared" ref="G36" si="10">100*(F36/F35-1)</f>
        <v>0.40007155041905662</v>
      </c>
      <c r="H36" s="114">
        <f t="shared" si="6"/>
        <v>1.6446373162840588</v>
      </c>
      <c r="I36" s="114">
        <f t="shared" ref="I36" si="11">100*(F36/C36)</f>
        <v>37.001913398613986</v>
      </c>
      <c r="J36" s="102"/>
      <c r="K36" s="102"/>
      <c r="L36" s="102"/>
    </row>
    <row r="37" spans="1:12" x14ac:dyDescent="0.35">
      <c r="A37" s="199"/>
      <c r="B37" s="142" t="s">
        <v>102</v>
      </c>
      <c r="C37" s="108">
        <v>1263796</v>
      </c>
      <c r="D37" s="114">
        <f t="shared" si="5"/>
        <v>1.602752721367362</v>
      </c>
      <c r="E37" s="114">
        <f t="shared" si="4"/>
        <v>6.6767283111208942</v>
      </c>
      <c r="F37" s="108">
        <v>462876</v>
      </c>
      <c r="G37" s="114">
        <f t="shared" ref="G37:G38" si="12">100*(F37/F36-1)</f>
        <v>0.57012245465528633</v>
      </c>
      <c r="H37" s="114">
        <f t="shared" si="6"/>
        <v>5.3499328584108996</v>
      </c>
      <c r="I37" s="114">
        <f t="shared" ref="I37:I40" si="13">100*(F37/C37)</f>
        <v>36.625847842531549</v>
      </c>
      <c r="J37" s="102"/>
      <c r="L37" s="105"/>
    </row>
    <row r="38" spans="1:12" x14ac:dyDescent="0.35">
      <c r="A38" s="197">
        <v>2019</v>
      </c>
      <c r="B38" s="142" t="s">
        <v>99</v>
      </c>
      <c r="C38" s="108">
        <v>1271485</v>
      </c>
      <c r="D38" s="114">
        <f t="shared" si="5"/>
        <v>0.60840515399638306</v>
      </c>
      <c r="E38" s="114">
        <f t="shared" si="4"/>
        <v>4.8831671048192415</v>
      </c>
      <c r="F38" s="108">
        <v>461827</v>
      </c>
      <c r="G38" s="114">
        <f t="shared" si="12"/>
        <v>-0.22662656953482685</v>
      </c>
      <c r="H38" s="114">
        <f t="shared" si="6"/>
        <v>0.88823643779176731</v>
      </c>
      <c r="I38" s="114">
        <f t="shared" si="13"/>
        <v>36.321859872511276</v>
      </c>
      <c r="J38" s="102"/>
      <c r="L38" s="107"/>
    </row>
    <row r="39" spans="1:12" x14ac:dyDescent="0.35">
      <c r="A39" s="198"/>
      <c r="B39" s="142" t="s">
        <v>100</v>
      </c>
      <c r="C39" s="108">
        <v>1286554</v>
      </c>
      <c r="D39" s="114">
        <f t="shared" si="5"/>
        <v>1.1851496478527013</v>
      </c>
      <c r="E39" s="114">
        <f t="shared" si="4"/>
        <v>4.9436884302502371</v>
      </c>
      <c r="F39" s="108">
        <v>462526</v>
      </c>
      <c r="G39" s="114">
        <f t="shared" ref="G39:G40" si="14">100*(F39/F38-1)</f>
        <v>0.15135537766306495</v>
      </c>
      <c r="H39" s="114">
        <f t="shared" ref="H39" si="15">100*(F39/F35-1)</f>
        <v>0.89612537029524209</v>
      </c>
      <c r="I39" s="114">
        <f t="shared" si="13"/>
        <v>35.950764600630833</v>
      </c>
      <c r="J39" s="102"/>
      <c r="K39" s="105"/>
    </row>
    <row r="40" spans="1:12" x14ac:dyDescent="0.35">
      <c r="A40" s="198"/>
      <c r="B40" s="142" t="s">
        <v>101</v>
      </c>
      <c r="C40" s="108">
        <v>1306110</v>
      </c>
      <c r="D40" s="114">
        <f t="shared" si="5"/>
        <v>1.520029474083473</v>
      </c>
      <c r="E40" s="114">
        <f t="shared" si="4"/>
        <v>5.0045825092856155</v>
      </c>
      <c r="F40" s="108">
        <v>464182</v>
      </c>
      <c r="G40" s="114">
        <f t="shared" si="14"/>
        <v>0.35803392674140788</v>
      </c>
      <c r="H40" s="114">
        <f t="shared" ref="H40:H45" si="16">100*(F40/F36-1)</f>
        <v>0.85388004832136488</v>
      </c>
      <c r="I40" s="114">
        <f t="shared" si="13"/>
        <v>35.539273108696818</v>
      </c>
      <c r="J40" s="102"/>
      <c r="K40" s="102"/>
    </row>
    <row r="41" spans="1:12" x14ac:dyDescent="0.35">
      <c r="A41" s="199"/>
      <c r="B41" s="142" t="s">
        <v>102</v>
      </c>
      <c r="C41" s="108">
        <v>1322438</v>
      </c>
      <c r="D41" s="114">
        <f t="shared" si="5"/>
        <v>1.2501244152483437</v>
      </c>
      <c r="E41" s="114">
        <f t="shared" si="4"/>
        <v>4.6401476187612589</v>
      </c>
      <c r="F41" s="108">
        <v>461201</v>
      </c>
      <c r="G41" s="114">
        <f t="shared" ref="G41" si="17">100*(F41/F40-1)</f>
        <v>-0.64220499717783097</v>
      </c>
      <c r="H41" s="114">
        <f t="shared" si="16"/>
        <v>-0.36186797328010556</v>
      </c>
      <c r="I41" s="114">
        <f t="shared" ref="I41" si="18">100*(F41/C41)</f>
        <v>34.875056524389045</v>
      </c>
      <c r="J41" s="102"/>
      <c r="K41" s="105"/>
    </row>
    <row r="42" spans="1:12" x14ac:dyDescent="0.35">
      <c r="A42" s="196">
        <v>2020</v>
      </c>
      <c r="B42" s="142" t="s">
        <v>99</v>
      </c>
      <c r="C42" s="108">
        <v>1331010</v>
      </c>
      <c r="D42" s="114">
        <f t="shared" si="5"/>
        <v>0.64819673965812452</v>
      </c>
      <c r="E42" s="114">
        <f t="shared" si="4"/>
        <v>4.6815337970955273</v>
      </c>
      <c r="F42" s="108">
        <v>453333</v>
      </c>
      <c r="G42" s="114">
        <f t="shared" ref="G42" si="19">100*(F42/F41-1)</f>
        <v>-1.7059806895475038</v>
      </c>
      <c r="H42" s="114">
        <f t="shared" si="16"/>
        <v>-1.8392168495995231</v>
      </c>
      <c r="I42" s="114">
        <f t="shared" ref="I42" si="20">100*(F42/C42)</f>
        <v>34.059323370973921</v>
      </c>
      <c r="J42" s="102"/>
      <c r="K42" s="107"/>
    </row>
    <row r="43" spans="1:12" x14ac:dyDescent="0.35">
      <c r="A43" s="196"/>
      <c r="B43" s="142" t="s">
        <v>100</v>
      </c>
      <c r="C43" s="108">
        <v>1327985</v>
      </c>
      <c r="D43" s="114">
        <f t="shared" si="5"/>
        <v>-0.22727101975191788</v>
      </c>
      <c r="E43" s="114">
        <f t="shared" si="4"/>
        <v>3.2203078922454775</v>
      </c>
      <c r="F43" s="108">
        <v>447838</v>
      </c>
      <c r="G43" s="114">
        <f t="shared" ref="G43" si="21">100*(F43/F42-1)</f>
        <v>-1.2121332442156185</v>
      </c>
      <c r="H43" s="114">
        <f t="shared" si="16"/>
        <v>-3.1756052632716858</v>
      </c>
      <c r="I43" s="114">
        <f t="shared" ref="I43" si="22">100*(F43/C43)</f>
        <v>33.723121872611515</v>
      </c>
      <c r="J43" s="102"/>
      <c r="K43" s="107"/>
    </row>
    <row r="44" spans="1:12" x14ac:dyDescent="0.35">
      <c r="A44" s="196"/>
      <c r="B44" s="142" t="s">
        <v>101</v>
      </c>
      <c r="C44" s="108">
        <v>1340557</v>
      </c>
      <c r="D44" s="114">
        <f t="shared" si="5"/>
        <v>0.94669744010662527</v>
      </c>
      <c r="E44" s="114">
        <f t="shared" si="4"/>
        <v>2.6373735749668947</v>
      </c>
      <c r="F44" s="108">
        <v>447921</v>
      </c>
      <c r="G44" s="114">
        <f t="shared" ref="G44" si="23">100*(F44/F43-1)</f>
        <v>1.8533487555760786E-2</v>
      </c>
      <c r="H44" s="114">
        <f t="shared" si="16"/>
        <v>-3.5031517809824608</v>
      </c>
      <c r="I44" s="114">
        <f t="shared" ref="I44" si="24">100*(F44/C44)</f>
        <v>33.413051440557915</v>
      </c>
      <c r="J44" s="102"/>
      <c r="K44" s="107"/>
    </row>
    <row r="45" spans="1:12" x14ac:dyDescent="0.35">
      <c r="A45" s="196"/>
      <c r="B45" s="142" t="s">
        <v>102</v>
      </c>
      <c r="C45" s="108">
        <v>1350108</v>
      </c>
      <c r="D45" s="114">
        <f t="shared" si="5"/>
        <v>0.71246504251591958</v>
      </c>
      <c r="E45" s="114">
        <f t="shared" si="4"/>
        <v>2.0923476185651158</v>
      </c>
      <c r="F45" s="108">
        <v>443937</v>
      </c>
      <c r="G45" s="114">
        <f t="shared" ref="G45" si="25">100*(F45/F44-1)</f>
        <v>-0.88944255795107008</v>
      </c>
      <c r="H45" s="114">
        <f t="shared" si="16"/>
        <v>-3.7432702877920887</v>
      </c>
      <c r="I45" s="114">
        <f t="shared" ref="I45" si="26">100*(F45/C45)</f>
        <v>32.88159169488663</v>
      </c>
      <c r="J45" s="102"/>
      <c r="K45" s="107"/>
    </row>
    <row r="46" spans="1:12" x14ac:dyDescent="0.35">
      <c r="A46" s="196">
        <v>2021</v>
      </c>
      <c r="B46" s="142" t="s">
        <v>99</v>
      </c>
      <c r="C46" s="108">
        <v>1360172</v>
      </c>
      <c r="D46" s="114">
        <f t="shared" si="5"/>
        <v>0.74542184773367381</v>
      </c>
      <c r="E46" s="114">
        <f t="shared" si="4"/>
        <v>2.190967761324103</v>
      </c>
      <c r="F46" s="108">
        <v>450218</v>
      </c>
      <c r="G46" s="114">
        <f t="shared" ref="G46" si="27">100*(F46/F45-1)</f>
        <v>1.4148403940198673</v>
      </c>
      <c r="H46" s="114">
        <f t="shared" ref="H46" si="28">100*(F46/F42-1)</f>
        <v>-0.68713285818592373</v>
      </c>
      <c r="I46" s="114">
        <f t="shared" ref="I46" si="29">100*(F46/C46)</f>
        <v>33.100078519481357</v>
      </c>
      <c r="J46" s="102"/>
      <c r="K46" s="107"/>
    </row>
    <row r="47" spans="1:12" x14ac:dyDescent="0.35">
      <c r="A47" s="196"/>
      <c r="B47" s="142" t="s">
        <v>100</v>
      </c>
      <c r="C47" s="108">
        <v>1370646</v>
      </c>
      <c r="D47" s="114">
        <f t="shared" si="5"/>
        <v>0.77004967018876602</v>
      </c>
      <c r="E47" s="114">
        <f t="shared" si="4"/>
        <v>3.212460984122556</v>
      </c>
      <c r="F47" s="108">
        <v>449130</v>
      </c>
      <c r="G47" s="114">
        <f t="shared" ref="G47" si="30">100*(F47/F46-1)</f>
        <v>-0.24166070659102923</v>
      </c>
      <c r="H47" s="114">
        <f>100*(F47/F43-1)</f>
        <v>0.28849717978376432</v>
      </c>
      <c r="I47" s="114">
        <f t="shared" ref="I47" si="31">100*(F47/C47)</f>
        <v>32.767760603394315</v>
      </c>
      <c r="J47" s="102"/>
      <c r="K47" s="107"/>
    </row>
    <row r="48" spans="1:12" x14ac:dyDescent="0.35">
      <c r="A48" s="196"/>
      <c r="B48" s="142" t="s">
        <v>101</v>
      </c>
      <c r="C48" s="108">
        <v>1390527</v>
      </c>
      <c r="D48" s="114">
        <f t="shared" si="5"/>
        <v>1.4504839323939311</v>
      </c>
      <c r="E48" s="114">
        <f t="shared" si="4"/>
        <v>3.7275550386891343</v>
      </c>
      <c r="F48" s="108">
        <v>453974</v>
      </c>
      <c r="G48" s="114">
        <f t="shared" ref="G48" si="32">100*(F48/F47-1)</f>
        <v>1.0785296016743384</v>
      </c>
      <c r="H48" s="114">
        <f t="shared" ref="H48" si="33">100*(F48/F44-1)</f>
        <v>1.3513543682926121</v>
      </c>
      <c r="I48" s="114">
        <f t="shared" ref="I48" si="34">100*(F48/C48)</f>
        <v>32.647622088603818</v>
      </c>
      <c r="J48" s="102"/>
      <c r="K48" s="107"/>
    </row>
    <row r="49" spans="1:11" x14ac:dyDescent="0.35">
      <c r="A49" s="196"/>
      <c r="B49" s="142" t="s">
        <v>102</v>
      </c>
      <c r="C49" s="108">
        <v>1411815</v>
      </c>
      <c r="D49" s="114">
        <f t="shared" si="5"/>
        <v>1.5309303594967849</v>
      </c>
      <c r="E49" s="114">
        <f t="shared" si="4"/>
        <v>4.5705232470291346</v>
      </c>
      <c r="F49" s="108">
        <v>456361</v>
      </c>
      <c r="G49" s="114">
        <f t="shared" ref="G49" si="35">100*(F49/F48-1)</f>
        <v>0.52580103706378889</v>
      </c>
      <c r="H49" s="114">
        <f t="shared" ref="H49" si="36">100*(F49/F45-1)</f>
        <v>2.7985952961794069</v>
      </c>
      <c r="I49" s="114">
        <f t="shared" ref="I49:I50" si="37">100*(F49/C49)</f>
        <v>32.324419275896631</v>
      </c>
      <c r="J49" s="102"/>
      <c r="K49" s="107"/>
    </row>
    <row r="50" spans="1:11" x14ac:dyDescent="0.35">
      <c r="A50" s="195">
        <v>2022</v>
      </c>
      <c r="B50" s="142" t="s">
        <v>99</v>
      </c>
      <c r="C50" s="108">
        <v>1406502</v>
      </c>
      <c r="D50" s="114">
        <f t="shared" ref="D50" si="38">100*(C50/C49-1)</f>
        <v>-0.37632409345417228</v>
      </c>
      <c r="E50" s="114">
        <f>100*(C50/C46-1)</f>
        <v>3.4061868646024118</v>
      </c>
      <c r="F50" s="108">
        <v>453006</v>
      </c>
      <c r="G50" s="114">
        <f t="shared" ref="G50" si="39">100*(F50/F49-1)</f>
        <v>-0.73516360951089155</v>
      </c>
      <c r="H50" s="114">
        <f>100*(F50/F46-1)</f>
        <v>0.61925556063950893</v>
      </c>
      <c r="I50" s="114">
        <f t="shared" si="37"/>
        <v>32.207988328491531</v>
      </c>
      <c r="J50" s="102"/>
    </row>
    <row r="51" spans="1:11" x14ac:dyDescent="0.35">
      <c r="A51" s="195"/>
      <c r="B51" s="142" t="s">
        <v>100</v>
      </c>
      <c r="C51" s="108">
        <v>1435302</v>
      </c>
      <c r="D51" s="114">
        <f t="shared" ref="D51:D64" si="40">100*(C51/C50-1)</f>
        <v>2.0476330641548968</v>
      </c>
      <c r="E51" s="114">
        <f t="shared" ref="E51:E64" si="41">100*(C51/C47-1)</f>
        <v>4.7171917475409497</v>
      </c>
      <c r="F51" s="143">
        <v>457415</v>
      </c>
      <c r="G51" s="114">
        <f t="shared" ref="G51" si="42">100*(F51/F50-1)</f>
        <v>0.97327629214623013</v>
      </c>
      <c r="H51" s="114">
        <f t="shared" ref="H51" si="43">100*(F51/F47-1)</f>
        <v>1.8446774875871208</v>
      </c>
      <c r="I51" s="114">
        <f t="shared" ref="I51" si="44">100*(F51/C51)</f>
        <v>31.868902851107293</v>
      </c>
      <c r="J51" s="102"/>
    </row>
    <row r="52" spans="1:11" x14ac:dyDescent="0.35">
      <c r="A52" s="195"/>
      <c r="B52" s="142" t="s">
        <v>101</v>
      </c>
      <c r="C52" s="108">
        <v>1464061</v>
      </c>
      <c r="D52" s="114">
        <f t="shared" si="40"/>
        <v>2.0036898158018346</v>
      </c>
      <c r="E52" s="114">
        <f t="shared" si="41"/>
        <v>5.2882108725684551</v>
      </c>
      <c r="F52" s="143">
        <v>462022</v>
      </c>
      <c r="G52" s="114">
        <f t="shared" ref="G52" si="45">100*(F52/F51-1)</f>
        <v>1.007181662166734</v>
      </c>
      <c r="H52" s="114">
        <f t="shared" ref="H52" si="46">100*(F52/F48-1)</f>
        <v>1.7727887500165185</v>
      </c>
      <c r="I52" s="114">
        <f t="shared" ref="I52" si="47">100*(F52/C52)</f>
        <v>31.557564882883977</v>
      </c>
      <c r="J52" s="102"/>
    </row>
    <row r="53" spans="1:11" x14ac:dyDescent="0.35">
      <c r="A53" s="195"/>
      <c r="B53" s="142" t="s">
        <v>102</v>
      </c>
      <c r="C53" s="108">
        <v>1462404</v>
      </c>
      <c r="D53" s="114">
        <f t="shared" si="40"/>
        <v>-0.11317834434494412</v>
      </c>
      <c r="E53" s="114">
        <f t="shared" si="41"/>
        <v>3.583259846367981</v>
      </c>
      <c r="F53" s="143">
        <v>458855</v>
      </c>
      <c r="G53" s="114">
        <f t="shared" ref="G53" si="48">100*(F53/F52-1)</f>
        <v>-0.68546519429810715</v>
      </c>
      <c r="H53" s="114">
        <f>100*(F53/F49-1)</f>
        <v>0.54649718095980404</v>
      </c>
      <c r="I53" s="114">
        <f t="shared" ref="I53" si="49">100*(F53/C53)</f>
        <v>31.376760457438575</v>
      </c>
      <c r="J53" s="102"/>
    </row>
    <row r="54" spans="1:11" x14ac:dyDescent="0.35">
      <c r="A54" s="195">
        <v>2023</v>
      </c>
      <c r="B54" s="142" t="s">
        <v>99</v>
      </c>
      <c r="C54" s="108">
        <v>1484215</v>
      </c>
      <c r="D54" s="114">
        <f t="shared" si="40"/>
        <v>1.4914483275483281</v>
      </c>
      <c r="E54" s="114">
        <f t="shared" si="41"/>
        <v>5.5252676498149356</v>
      </c>
      <c r="F54" s="143">
        <v>463801</v>
      </c>
      <c r="G54" s="114">
        <f t="shared" ref="G54" si="50">100*(F54/F53-1)</f>
        <v>1.0779004260605296</v>
      </c>
      <c r="H54" s="114">
        <f t="shared" ref="H54" si="51">100*(F54/F50-1)</f>
        <v>2.3829706449804089</v>
      </c>
      <c r="I54" s="114">
        <f t="shared" ref="I54" si="52">100*(F54/C54)</f>
        <v>31.248909356124283</v>
      </c>
      <c r="J54" s="102"/>
    </row>
    <row r="55" spans="1:11" x14ac:dyDescent="0.35">
      <c r="A55" s="195"/>
      <c r="B55" s="142" t="s">
        <v>100</v>
      </c>
      <c r="C55" s="108">
        <v>1499657</v>
      </c>
      <c r="D55" s="114">
        <f t="shared" si="40"/>
        <v>1.0404153037127273</v>
      </c>
      <c r="E55" s="114">
        <f t="shared" si="41"/>
        <v>4.4837253762622709</v>
      </c>
      <c r="F55" s="143">
        <v>465962</v>
      </c>
      <c r="G55" s="114">
        <f t="shared" ref="G55" si="53">100*(F55/F54-1)</f>
        <v>0.4659325874674769</v>
      </c>
      <c r="H55" s="114">
        <f>100*(F55/F51-1)</f>
        <v>1.8685438824699752</v>
      </c>
      <c r="I55" s="114">
        <f t="shared" ref="I55" si="54">100*(F55/C55)</f>
        <v>31.071238289822272</v>
      </c>
      <c r="J55" s="102"/>
    </row>
    <row r="56" spans="1:11" x14ac:dyDescent="0.35">
      <c r="A56" s="195"/>
      <c r="B56" s="142" t="s">
        <v>101</v>
      </c>
      <c r="C56" s="108">
        <v>1515574</v>
      </c>
      <c r="D56" s="114">
        <f t="shared" si="40"/>
        <v>1.0613760346532608</v>
      </c>
      <c r="E56" s="114">
        <f t="shared" si="41"/>
        <v>3.5185009367779019</v>
      </c>
      <c r="F56" s="143">
        <v>466994</v>
      </c>
      <c r="G56" s="114">
        <f>100*(F56/F55-1)</f>
        <v>0.22147728784751575</v>
      </c>
      <c r="H56" s="114">
        <f>100*(F56/F52-1)</f>
        <v>1.0761392314651674</v>
      </c>
      <c r="I56" s="114">
        <f t="shared" ref="I56" si="55">100*(F56/C56)</f>
        <v>30.813012099706118</v>
      </c>
      <c r="J56" s="102"/>
    </row>
    <row r="57" spans="1:11" x14ac:dyDescent="0.35">
      <c r="A57" s="195"/>
      <c r="B57" s="142" t="s">
        <v>102</v>
      </c>
      <c r="C57" s="108">
        <v>1554963</v>
      </c>
      <c r="D57" s="114">
        <f t="shared" si="40"/>
        <v>2.5989493089746851</v>
      </c>
      <c r="E57" s="114">
        <f t="shared" si="41"/>
        <v>6.3292359703611245</v>
      </c>
      <c r="F57" s="143">
        <v>475174</v>
      </c>
      <c r="G57" s="114">
        <f>100*(F57/F56-1)</f>
        <v>1.7516285005803045</v>
      </c>
      <c r="H57" s="114">
        <f>100*(F57/F53-1)</f>
        <v>3.556461191443927</v>
      </c>
      <c r="I57" s="114">
        <f>100*(F57/C57)</f>
        <v>30.558540621223784</v>
      </c>
      <c r="J57" s="102"/>
    </row>
    <row r="58" spans="1:11" x14ac:dyDescent="0.35">
      <c r="A58" s="195">
        <v>2024</v>
      </c>
      <c r="B58" s="142" t="s">
        <v>99</v>
      </c>
      <c r="C58" s="108">
        <v>1572712</v>
      </c>
      <c r="D58" s="114">
        <f t="shared" si="40"/>
        <v>1.1414419507087992</v>
      </c>
      <c r="E58" s="114">
        <f t="shared" si="41"/>
        <v>5.9625458575745416</v>
      </c>
      <c r="F58" s="143">
        <v>477722</v>
      </c>
      <c r="G58" s="114">
        <f>100*(F58/F57-1)</f>
        <v>0.53622462508471358</v>
      </c>
      <c r="H58" s="114">
        <f>100*(F58/F54-1)</f>
        <v>3.0015027996921129</v>
      </c>
      <c r="I58" s="114">
        <f>100*(F58/C58)</f>
        <v>30.375682260960684</v>
      </c>
      <c r="J58" s="102"/>
    </row>
    <row r="59" spans="1:11" x14ac:dyDescent="0.35">
      <c r="A59" s="195"/>
      <c r="B59" s="142" t="s">
        <v>100</v>
      </c>
      <c r="C59" s="108">
        <v>1587128</v>
      </c>
      <c r="D59" s="114">
        <f t="shared" si="40"/>
        <v>0.91663317886554463</v>
      </c>
      <c r="E59" s="114">
        <f t="shared" si="41"/>
        <v>5.832733751784569</v>
      </c>
      <c r="F59" s="143">
        <v>478913</v>
      </c>
      <c r="G59" s="114">
        <f>100*(F59/F58-1)</f>
        <v>0.24930817504740244</v>
      </c>
      <c r="H59" s="114">
        <f>100*(F59/F55-1)</f>
        <v>2.7794111966211732</v>
      </c>
      <c r="I59" s="114">
        <f>100*(F59/C59)</f>
        <v>30.174818918196895</v>
      </c>
      <c r="J59" s="102"/>
    </row>
    <row r="60" spans="1:11" x14ac:dyDescent="0.35">
      <c r="A60" s="195"/>
      <c r="B60" s="142" t="s">
        <v>101</v>
      </c>
      <c r="C60" s="108">
        <v>1606171</v>
      </c>
      <c r="D60" s="114">
        <f t="shared" si="40"/>
        <v>1.1998402145258602</v>
      </c>
      <c r="E60" s="114">
        <f t="shared" si="41"/>
        <v>5.9777351683256708</v>
      </c>
      <c r="F60" s="143">
        <v>483161</v>
      </c>
      <c r="G60" s="114">
        <f t="shared" ref="G60:G61" si="56">100*(F60/F59-1)</f>
        <v>0.88700870513016561</v>
      </c>
      <c r="H60" s="114">
        <f t="shared" ref="H60:H62" si="57">100*(F60/F56-1)</f>
        <v>3.4619288470515652</v>
      </c>
      <c r="I60" s="114">
        <f t="shared" ref="I60" si="58">100*(F60/C60)</f>
        <v>30.081541753648892</v>
      </c>
      <c r="J60" s="102"/>
    </row>
    <row r="61" spans="1:11" x14ac:dyDescent="0.35">
      <c r="A61" s="195"/>
      <c r="B61" s="142" t="s">
        <v>102</v>
      </c>
      <c r="C61" s="108">
        <v>1633171</v>
      </c>
      <c r="D61" s="114">
        <f t="shared" si="40"/>
        <v>1.6810165293732693</v>
      </c>
      <c r="E61" s="114">
        <f t="shared" si="41"/>
        <v>5.0295730509343217</v>
      </c>
      <c r="F61" s="143">
        <v>489551</v>
      </c>
      <c r="G61" s="114">
        <f t="shared" si="56"/>
        <v>1.3225405196197526</v>
      </c>
      <c r="H61" s="114">
        <f t="shared" si="57"/>
        <v>3.0256285066102118</v>
      </c>
      <c r="I61" s="114">
        <f>100*(F61/C61)</f>
        <v>29.975489400681248</v>
      </c>
      <c r="J61" s="102"/>
    </row>
    <row r="62" spans="1:11" x14ac:dyDescent="0.35">
      <c r="A62" s="195">
        <v>2025</v>
      </c>
      <c r="B62" s="142" t="s">
        <v>99</v>
      </c>
      <c r="C62" s="108">
        <v>1645086</v>
      </c>
      <c r="D62" s="114">
        <f t="shared" si="40"/>
        <v>0.72956230547811529</v>
      </c>
      <c r="E62" s="114">
        <f t="shared" si="41"/>
        <v>4.60185971748166</v>
      </c>
      <c r="F62" s="143">
        <v>483782</v>
      </c>
      <c r="G62" s="114">
        <f>100*(F62/F61-1)</f>
        <v>-1.1784267624823541</v>
      </c>
      <c r="H62" s="114">
        <f t="shared" si="57"/>
        <v>1.2685201853797734</v>
      </c>
      <c r="I62" s="114">
        <f>100*(F62/C62)</f>
        <v>29.407702697609729</v>
      </c>
      <c r="J62" s="102"/>
    </row>
    <row r="63" spans="1:11" x14ac:dyDescent="0.35">
      <c r="A63" s="195"/>
      <c r="B63" s="142" t="s">
        <v>100</v>
      </c>
      <c r="C63" s="108">
        <v>1656282</v>
      </c>
      <c r="D63" s="114">
        <f t="shared" si="40"/>
        <v>0.68057232266276468</v>
      </c>
      <c r="E63" s="114">
        <f t="shared" si="41"/>
        <v>4.3571785010408703</v>
      </c>
      <c r="F63" s="143">
        <v>488550</v>
      </c>
      <c r="G63" s="114">
        <f t="shared" ref="G63:G64" si="59">100*(F63/F62-1)</f>
        <v>0.98556787974748428</v>
      </c>
      <c r="H63" s="114">
        <f t="shared" ref="H63" si="60">100*(F63/F59-1)</f>
        <v>2.0122652757390114</v>
      </c>
      <c r="I63" s="114">
        <f t="shared" ref="I63" si="61">100*(F63/C63)</f>
        <v>29.496788590348743</v>
      </c>
      <c r="J63" s="102"/>
    </row>
    <row r="64" spans="1:11" x14ac:dyDescent="0.35">
      <c r="A64" s="195"/>
      <c r="B64" s="142" t="s">
        <v>101</v>
      </c>
      <c r="C64" s="108">
        <v>1669915</v>
      </c>
      <c r="D64" s="114">
        <f t="shared" si="40"/>
        <v>0.82310862522203543</v>
      </c>
      <c r="E64" s="114">
        <f t="shared" si="41"/>
        <v>3.9686932462359215</v>
      </c>
      <c r="F64" s="143">
        <v>490582</v>
      </c>
      <c r="G64" s="114">
        <f t="shared" si="59"/>
        <v>0.41592467505884301</v>
      </c>
      <c r="H64" s="114">
        <f>100*(F64/F60-1)</f>
        <v>1.5359269477462023</v>
      </c>
      <c r="I64" s="114">
        <f>100*(F64/C64)</f>
        <v>29.377662934939803</v>
      </c>
      <c r="J64" s="102"/>
    </row>
    <row r="65" spans="1:10" x14ac:dyDescent="0.35">
      <c r="A65" s="195"/>
      <c r="B65" s="142" t="s">
        <v>102</v>
      </c>
      <c r="C65" s="108">
        <v>1690124</v>
      </c>
      <c r="D65" s="114">
        <f t="shared" ref="D65:D66" si="62">100*(C65/C64-1)</f>
        <v>1.2101813565361219</v>
      </c>
      <c r="E65" s="114">
        <f t="shared" ref="E65" si="63">100*(C65/C61-1)</f>
        <v>3.4872649587826432</v>
      </c>
      <c r="F65" s="143">
        <v>497376</v>
      </c>
      <c r="G65" s="114">
        <f t="shared" ref="G65" si="64">100*(F65/F64-1)</f>
        <v>1.3848857071804499</v>
      </c>
      <c r="H65" s="114">
        <f>100*(F65/F61-1)</f>
        <v>1.5984034349842968</v>
      </c>
      <c r="I65" s="114">
        <f>100*(F65/C65)</f>
        <v>29.428373302787254</v>
      </c>
      <c r="J65" s="102"/>
    </row>
    <row r="66" spans="1:10" x14ac:dyDescent="0.35">
      <c r="A66" s="142">
        <v>2026</v>
      </c>
      <c r="B66" s="142" t="s">
        <v>99</v>
      </c>
      <c r="C66" s="108">
        <v>1716131</v>
      </c>
      <c r="D66" s="114">
        <f t="shared" si="62"/>
        <v>1.5387628363362715</v>
      </c>
      <c r="E66" s="114">
        <f>100*(C66/C62-1)</f>
        <v>4.3186192089653685</v>
      </c>
      <c r="F66" s="143">
        <v>507915</v>
      </c>
      <c r="G66" s="114">
        <f>100*(F66/F65-1)</f>
        <v>2.1189200926462037</v>
      </c>
      <c r="H66" s="114">
        <f t="shared" ref="H66" si="65">100*(F66/F62-1)</f>
        <v>4.988403867857838</v>
      </c>
      <c r="I66" s="114">
        <f>100*(F66/C66)</f>
        <v>29.59651681602395</v>
      </c>
      <c r="J66" s="102"/>
    </row>
    <row r="67" spans="1:10" x14ac:dyDescent="0.35">
      <c r="A67" s="147"/>
      <c r="B67" s="147"/>
      <c r="C67" s="118"/>
      <c r="D67" s="136"/>
      <c r="E67" s="136"/>
      <c r="F67" s="102"/>
      <c r="G67" s="136"/>
      <c r="H67" s="136"/>
      <c r="I67" s="136"/>
      <c r="J67" s="102"/>
    </row>
    <row r="68" spans="1:10" x14ac:dyDescent="0.35">
      <c r="A68" s="115"/>
      <c r="B68" s="116"/>
      <c r="C68" s="75"/>
      <c r="D68" s="76"/>
      <c r="E68" s="130"/>
      <c r="F68" s="118"/>
      <c r="G68" s="76"/>
      <c r="H68" s="76"/>
      <c r="I68" s="76"/>
      <c r="J68" s="102"/>
    </row>
    <row r="69" spans="1:10" x14ac:dyDescent="0.35">
      <c r="A69" s="63" t="s">
        <v>103</v>
      </c>
      <c r="C69" s="94"/>
      <c r="D69" s="91"/>
      <c r="E69" s="102"/>
      <c r="F69" s="75"/>
      <c r="G69" s="102"/>
      <c r="H69" s="102"/>
      <c r="J69" s="102"/>
    </row>
    <row r="70" spans="1:10" x14ac:dyDescent="0.35">
      <c r="A70" s="63" t="s">
        <v>104</v>
      </c>
      <c r="C70" s="94"/>
      <c r="D70" s="91"/>
      <c r="F70" s="102"/>
      <c r="G70" s="102"/>
    </row>
    <row r="71" spans="1:10" x14ac:dyDescent="0.35">
      <c r="A71" s="63" t="s">
        <v>105</v>
      </c>
      <c r="C71" s="94"/>
      <c r="D71" s="91"/>
      <c r="F71" s="102"/>
    </row>
    <row r="72" spans="1:10" x14ac:dyDescent="0.35">
      <c r="A72" s="77" t="s">
        <v>106</v>
      </c>
      <c r="C72" s="94"/>
      <c r="D72" s="91"/>
    </row>
    <row r="73" spans="1:10" x14ac:dyDescent="0.35">
      <c r="C73" s="91"/>
    </row>
    <row r="74" spans="1:10" x14ac:dyDescent="0.35">
      <c r="C74" s="91"/>
    </row>
    <row r="75" spans="1:10" x14ac:dyDescent="0.35">
      <c r="C75" s="91"/>
    </row>
    <row r="76" spans="1:10" x14ac:dyDescent="0.35">
      <c r="C76" s="91"/>
    </row>
    <row r="77" spans="1:10" x14ac:dyDescent="0.35">
      <c r="C77" s="91"/>
    </row>
    <row r="78" spans="1:10" x14ac:dyDescent="0.35">
      <c r="C78" s="91"/>
    </row>
    <row r="79" spans="1:10" x14ac:dyDescent="0.35">
      <c r="C79" s="91"/>
    </row>
    <row r="80" spans="1:10" x14ac:dyDescent="0.35">
      <c r="C80" s="91"/>
    </row>
    <row r="81" spans="3:3" x14ac:dyDescent="0.35">
      <c r="C81" s="91"/>
    </row>
    <row r="82" spans="3:3" x14ac:dyDescent="0.35">
      <c r="C82" s="91"/>
    </row>
    <row r="83" spans="3:3" x14ac:dyDescent="0.35">
      <c r="C83" s="91"/>
    </row>
    <row r="84" spans="3:3" x14ac:dyDescent="0.35">
      <c r="C84" s="91"/>
    </row>
    <row r="85" spans="3:3" x14ac:dyDescent="0.35">
      <c r="C85" s="91"/>
    </row>
    <row r="86" spans="3:3" x14ac:dyDescent="0.35">
      <c r="C86" s="91"/>
    </row>
    <row r="87" spans="3:3" x14ac:dyDescent="0.35">
      <c r="C87" s="91"/>
    </row>
    <row r="88" spans="3:3" x14ac:dyDescent="0.35">
      <c r="C88" s="91"/>
    </row>
    <row r="89" spans="3:3" x14ac:dyDescent="0.35">
      <c r="C89" s="91"/>
    </row>
    <row r="90" spans="3:3" x14ac:dyDescent="0.35">
      <c r="C90" s="91"/>
    </row>
    <row r="91" spans="3:3" x14ac:dyDescent="0.35">
      <c r="C91" s="91"/>
    </row>
    <row r="92" spans="3:3" x14ac:dyDescent="0.35">
      <c r="C92" s="91"/>
    </row>
    <row r="93" spans="3:3" x14ac:dyDescent="0.35">
      <c r="C93" s="91"/>
    </row>
    <row r="94" spans="3:3" x14ac:dyDescent="0.35">
      <c r="C94" s="91"/>
    </row>
    <row r="95" spans="3:3" x14ac:dyDescent="0.35">
      <c r="C95" s="91"/>
    </row>
    <row r="96" spans="3:3" x14ac:dyDescent="0.35">
      <c r="C96" s="91"/>
    </row>
    <row r="97" spans="3:3" x14ac:dyDescent="0.35">
      <c r="C97" s="91"/>
    </row>
    <row r="98" spans="3:3" x14ac:dyDescent="0.35">
      <c r="C98" s="91"/>
    </row>
    <row r="99" spans="3:3" x14ac:dyDescent="0.35">
      <c r="C99" s="91"/>
    </row>
    <row r="100" spans="3:3" x14ac:dyDescent="0.35">
      <c r="C100" s="91"/>
    </row>
    <row r="101" spans="3:3" x14ac:dyDescent="0.35">
      <c r="C101" s="91"/>
    </row>
    <row r="102" spans="3:3" x14ac:dyDescent="0.35">
      <c r="C102" s="91"/>
    </row>
    <row r="103" spans="3:3" x14ac:dyDescent="0.35">
      <c r="C103" s="91"/>
    </row>
    <row r="104" spans="3:3" x14ac:dyDescent="0.35">
      <c r="C104" s="91"/>
    </row>
    <row r="105" spans="3:3" x14ac:dyDescent="0.35">
      <c r="C105" s="91"/>
    </row>
    <row r="106" spans="3:3" x14ac:dyDescent="0.35">
      <c r="C106" s="91"/>
    </row>
    <row r="107" spans="3:3" x14ac:dyDescent="0.35">
      <c r="C107" s="91"/>
    </row>
    <row r="108" spans="3:3" x14ac:dyDescent="0.35">
      <c r="C108" s="91"/>
    </row>
    <row r="109" spans="3:3" x14ac:dyDescent="0.35">
      <c r="C109" s="91"/>
    </row>
    <row r="110" spans="3:3" x14ac:dyDescent="0.35">
      <c r="C110" s="91"/>
    </row>
    <row r="111" spans="3:3" x14ac:dyDescent="0.35">
      <c r="C111" s="91"/>
    </row>
    <row r="112" spans="3:3" x14ac:dyDescent="0.35">
      <c r="C112" s="91"/>
    </row>
    <row r="113" spans="3:3" x14ac:dyDescent="0.35">
      <c r="C113" s="91"/>
    </row>
    <row r="114" spans="3:3" x14ac:dyDescent="0.35">
      <c r="C114" s="91"/>
    </row>
    <row r="115" spans="3:3" x14ac:dyDescent="0.35">
      <c r="C115" s="91"/>
    </row>
    <row r="116" spans="3:3" x14ac:dyDescent="0.35">
      <c r="C116" s="91"/>
    </row>
    <row r="117" spans="3:3" x14ac:dyDescent="0.35">
      <c r="C117" s="91"/>
    </row>
    <row r="118" spans="3:3" x14ac:dyDescent="0.35">
      <c r="C118" s="91"/>
    </row>
    <row r="119" spans="3:3" x14ac:dyDescent="0.35">
      <c r="C119" s="91"/>
    </row>
    <row r="120" spans="3:3" x14ac:dyDescent="0.35">
      <c r="C120" s="91"/>
    </row>
    <row r="121" spans="3:3" x14ac:dyDescent="0.35">
      <c r="C121" s="91"/>
    </row>
  </sheetData>
  <mergeCells count="30">
    <mergeCell ref="A62:A65"/>
    <mergeCell ref="A2:H2"/>
    <mergeCell ref="A3:H3"/>
    <mergeCell ref="A4:H4"/>
    <mergeCell ref="A5:H5"/>
    <mergeCell ref="A7:H7"/>
    <mergeCell ref="A8:H8"/>
    <mergeCell ref="C11:E11"/>
    <mergeCell ref="A9:I9"/>
    <mergeCell ref="I11:I13"/>
    <mergeCell ref="C12:C13"/>
    <mergeCell ref="D12:E12"/>
    <mergeCell ref="F12:F13"/>
    <mergeCell ref="G10:H10"/>
    <mergeCell ref="A11:A13"/>
    <mergeCell ref="B11:B13"/>
    <mergeCell ref="A58:A61"/>
    <mergeCell ref="F11:H11"/>
    <mergeCell ref="G12:H12"/>
    <mergeCell ref="A54:A57"/>
    <mergeCell ref="A18:A21"/>
    <mergeCell ref="A42:A45"/>
    <mergeCell ref="A14:A17"/>
    <mergeCell ref="A34:A37"/>
    <mergeCell ref="A30:A33"/>
    <mergeCell ref="A46:A49"/>
    <mergeCell ref="A26:A29"/>
    <mergeCell ref="A22:A25"/>
    <mergeCell ref="A38:A41"/>
    <mergeCell ref="A50:A5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9"/>
  <dimension ref="A1:S72"/>
  <sheetViews>
    <sheetView showGridLines="0" zoomScale="85" zoomScaleNormal="85" workbookViewId="0">
      <pane xSplit="2" ySplit="13" topLeftCell="C61" activePane="bottomRight" state="frozen"/>
      <selection activeCell="A57" sqref="A57:B57"/>
      <selection pane="topRight" activeCell="A57" sqref="A57:B57"/>
      <selection pane="bottomLeft" activeCell="A57" sqref="A57:B57"/>
      <selection pane="bottomRight" activeCell="I71" sqref="I71"/>
    </sheetView>
  </sheetViews>
  <sheetFormatPr baseColWidth="10" defaultColWidth="11.453125" defaultRowHeight="14.5" x14ac:dyDescent="0.35"/>
  <cols>
    <col min="1" max="5" width="11.7265625" style="63" customWidth="1"/>
    <col min="6" max="12" width="13.26953125" style="63" customWidth="1"/>
    <col min="13" max="16384" width="11.453125" style="63"/>
  </cols>
  <sheetData>
    <row r="1" spans="1:19" s="58" customFormat="1" ht="13" x14ac:dyDescent="0.3">
      <c r="A1" s="55"/>
      <c r="B1" s="56"/>
      <c r="C1" s="56"/>
      <c r="D1" s="56"/>
      <c r="E1" s="56"/>
      <c r="F1" s="56"/>
      <c r="G1" s="56"/>
      <c r="H1" s="56"/>
      <c r="I1" s="56"/>
      <c r="J1" s="56"/>
      <c r="K1" s="56"/>
      <c r="L1" s="57"/>
    </row>
    <row r="2" spans="1:19" s="58" customFormat="1" x14ac:dyDescent="0.3">
      <c r="A2" s="154" t="s">
        <v>85</v>
      </c>
      <c r="B2" s="155"/>
      <c r="C2" s="155"/>
      <c r="D2" s="155"/>
      <c r="E2" s="155"/>
      <c r="F2" s="155"/>
      <c r="G2" s="155"/>
      <c r="H2" s="155"/>
      <c r="I2" s="155"/>
      <c r="J2" s="155"/>
      <c r="K2" s="155"/>
      <c r="L2" s="59"/>
    </row>
    <row r="3" spans="1:19" s="58" customFormat="1" x14ac:dyDescent="0.3">
      <c r="A3" s="154" t="s">
        <v>86</v>
      </c>
      <c r="B3" s="155"/>
      <c r="C3" s="155"/>
      <c r="D3" s="155"/>
      <c r="E3" s="155"/>
      <c r="F3" s="155"/>
      <c r="G3" s="155"/>
      <c r="H3" s="155"/>
      <c r="I3" s="155"/>
      <c r="J3" s="155"/>
      <c r="K3" s="155"/>
      <c r="L3" s="59"/>
    </row>
    <row r="4" spans="1:19" s="58" customFormat="1" x14ac:dyDescent="0.3">
      <c r="A4" s="154" t="s">
        <v>87</v>
      </c>
      <c r="B4" s="155"/>
      <c r="C4" s="155"/>
      <c r="D4" s="155"/>
      <c r="E4" s="155"/>
      <c r="F4" s="155"/>
      <c r="G4" s="155"/>
      <c r="H4" s="155"/>
      <c r="I4" s="155"/>
      <c r="J4" s="155"/>
      <c r="K4" s="155"/>
      <c r="L4" s="59"/>
    </row>
    <row r="5" spans="1:19" s="58" customFormat="1" x14ac:dyDescent="0.3">
      <c r="A5" s="154" t="s">
        <v>88</v>
      </c>
      <c r="B5" s="155"/>
      <c r="C5" s="155"/>
      <c r="D5" s="155"/>
      <c r="E5" s="155"/>
      <c r="F5" s="155"/>
      <c r="G5" s="155"/>
      <c r="H5" s="155"/>
      <c r="I5" s="155"/>
      <c r="J5" s="155"/>
      <c r="K5" s="155"/>
      <c r="L5" s="59"/>
    </row>
    <row r="6" spans="1:19" s="58" customFormat="1" x14ac:dyDescent="0.3">
      <c r="A6" s="60"/>
      <c r="B6" s="61"/>
      <c r="C6" s="61"/>
      <c r="D6" s="61"/>
      <c r="E6" s="61"/>
      <c r="F6" s="61"/>
      <c r="G6" s="61"/>
      <c r="H6" s="61"/>
      <c r="I6" s="61"/>
      <c r="J6" s="61"/>
      <c r="K6" s="61"/>
      <c r="L6" s="59"/>
    </row>
    <row r="7" spans="1:19" s="58" customFormat="1" x14ac:dyDescent="0.35">
      <c r="A7" s="150" t="s">
        <v>95</v>
      </c>
      <c r="B7" s="151"/>
      <c r="C7" s="151"/>
      <c r="D7" s="151"/>
      <c r="E7" s="151"/>
      <c r="F7" s="151"/>
      <c r="G7" s="151"/>
      <c r="H7" s="151"/>
      <c r="I7" s="151"/>
      <c r="J7" s="151"/>
      <c r="K7" s="151"/>
      <c r="L7" s="59"/>
    </row>
    <row r="8" spans="1:19" x14ac:dyDescent="0.35">
      <c r="A8" s="150" t="s">
        <v>118</v>
      </c>
      <c r="B8" s="151"/>
      <c r="C8" s="151"/>
      <c r="D8" s="151"/>
      <c r="E8" s="151"/>
      <c r="F8" s="151"/>
      <c r="G8" s="151"/>
      <c r="H8" s="151"/>
      <c r="I8" s="151"/>
      <c r="J8" s="151"/>
      <c r="K8" s="151"/>
      <c r="L8" s="62"/>
    </row>
    <row r="9" spans="1:19" x14ac:dyDescent="0.35">
      <c r="A9" s="154" t="s">
        <v>156</v>
      </c>
      <c r="B9" s="155"/>
      <c r="C9" s="155"/>
      <c r="D9" s="155"/>
      <c r="E9" s="155"/>
      <c r="F9" s="155"/>
      <c r="G9" s="155"/>
      <c r="H9" s="155"/>
      <c r="I9" s="155"/>
      <c r="J9" s="155"/>
      <c r="K9" s="155"/>
      <c r="L9" s="62"/>
    </row>
    <row r="10" spans="1:19" x14ac:dyDescent="0.35">
      <c r="A10" s="64"/>
      <c r="B10" s="65"/>
      <c r="C10" s="65"/>
      <c r="D10" s="65"/>
      <c r="E10" s="65"/>
      <c r="F10" s="65"/>
      <c r="G10" s="65"/>
      <c r="H10" s="65"/>
      <c r="I10" s="65"/>
      <c r="J10" s="203"/>
      <c r="K10" s="203"/>
      <c r="L10" s="93"/>
    </row>
    <row r="11" spans="1:19" ht="15" customHeight="1" x14ac:dyDescent="0.35">
      <c r="A11" s="156" t="s">
        <v>92</v>
      </c>
      <c r="B11" s="156" t="s">
        <v>93</v>
      </c>
      <c r="C11" s="158" t="s">
        <v>109</v>
      </c>
      <c r="D11" s="159"/>
      <c r="E11" s="160"/>
      <c r="F11" s="217" t="s">
        <v>110</v>
      </c>
      <c r="G11" s="212"/>
      <c r="H11" s="213"/>
      <c r="I11" s="218" t="s">
        <v>111</v>
      </c>
      <c r="J11" s="215"/>
      <c r="K11" s="216"/>
      <c r="L11" s="208" t="s">
        <v>112</v>
      </c>
    </row>
    <row r="12" spans="1:19" ht="15" customHeight="1" x14ac:dyDescent="0.35">
      <c r="A12" s="156"/>
      <c r="B12" s="156"/>
      <c r="C12" s="156" t="s">
        <v>117</v>
      </c>
      <c r="D12" s="159" t="s">
        <v>97</v>
      </c>
      <c r="E12" s="160"/>
      <c r="F12" s="210" t="s">
        <v>117</v>
      </c>
      <c r="G12" s="212" t="s">
        <v>97</v>
      </c>
      <c r="H12" s="213"/>
      <c r="I12" s="214" t="s">
        <v>117</v>
      </c>
      <c r="J12" s="215" t="s">
        <v>97</v>
      </c>
      <c r="K12" s="216"/>
      <c r="L12" s="209"/>
    </row>
    <row r="13" spans="1:19" x14ac:dyDescent="0.35">
      <c r="A13" s="157"/>
      <c r="B13" s="157"/>
      <c r="C13" s="157"/>
      <c r="D13" s="66" t="s">
        <v>75</v>
      </c>
      <c r="E13" s="67" t="s">
        <v>98</v>
      </c>
      <c r="F13" s="211"/>
      <c r="G13" s="95" t="s">
        <v>75</v>
      </c>
      <c r="H13" s="96" t="s">
        <v>98</v>
      </c>
      <c r="I13" s="208"/>
      <c r="J13" s="97" t="s">
        <v>75</v>
      </c>
      <c r="K13" s="98" t="s">
        <v>98</v>
      </c>
      <c r="L13" s="209"/>
    </row>
    <row r="14" spans="1:19" x14ac:dyDescent="0.35">
      <c r="A14" s="164">
        <v>2013</v>
      </c>
      <c r="B14" s="70" t="s">
        <v>99</v>
      </c>
      <c r="C14" s="71">
        <v>76932</v>
      </c>
      <c r="D14" s="72">
        <v>2.1402018056293031</v>
      </c>
      <c r="E14" s="72">
        <v>21.28263337116914</v>
      </c>
      <c r="F14" s="71">
        <v>148981</v>
      </c>
      <c r="G14" s="72">
        <v>1.5888060770127765</v>
      </c>
      <c r="H14" s="72">
        <v>-10.131682923445354</v>
      </c>
      <c r="I14" s="71">
        <v>155427</v>
      </c>
      <c r="J14" s="72">
        <v>-1.4825754598582677</v>
      </c>
      <c r="K14" s="72">
        <v>1.3861528225332904</v>
      </c>
      <c r="L14" s="88">
        <v>39.067761053128443</v>
      </c>
      <c r="N14" s="85"/>
      <c r="O14" s="109"/>
      <c r="P14"/>
      <c r="Q14" s="102"/>
      <c r="R14"/>
      <c r="S14" s="102"/>
    </row>
    <row r="15" spans="1:19" x14ac:dyDescent="0.35">
      <c r="A15" s="164"/>
      <c r="B15" s="70" t="s">
        <v>100</v>
      </c>
      <c r="C15" s="71">
        <v>68544</v>
      </c>
      <c r="D15" s="72">
        <v>-10.903135236312593</v>
      </c>
      <c r="E15" s="72">
        <v>15.41725601131543</v>
      </c>
      <c r="F15" s="71">
        <v>157081</v>
      </c>
      <c r="G15" s="72">
        <v>5.4369349111631777</v>
      </c>
      <c r="H15" s="72">
        <v>-6.9028258498885862</v>
      </c>
      <c r="I15" s="71">
        <v>158959</v>
      </c>
      <c r="J15" s="72">
        <v>2.2724494457204969</v>
      </c>
      <c r="K15" s="72">
        <v>0.59168227610994961</v>
      </c>
      <c r="L15" s="88">
        <v>40.844392902460839</v>
      </c>
      <c r="N15" s="85"/>
      <c r="O15" s="109"/>
      <c r="P15"/>
      <c r="Q15" s="102"/>
      <c r="R15"/>
      <c r="S15" s="102"/>
    </row>
    <row r="16" spans="1:19" x14ac:dyDescent="0.35">
      <c r="A16" s="164"/>
      <c r="B16" s="70" t="s">
        <v>101</v>
      </c>
      <c r="C16" s="71">
        <v>74680</v>
      </c>
      <c r="D16" s="72">
        <v>8.9519140989729067</v>
      </c>
      <c r="E16" s="72">
        <v>30.399860310808464</v>
      </c>
      <c r="F16" s="71">
        <v>151173</v>
      </c>
      <c r="G16" s="72">
        <v>-3.7611168760066391</v>
      </c>
      <c r="H16" s="72">
        <v>-12.518662546439359</v>
      </c>
      <c r="I16" s="71">
        <v>162249</v>
      </c>
      <c r="J16" s="72">
        <v>2.0697160903125962</v>
      </c>
      <c r="K16" s="72">
        <v>-0.19008600007381915</v>
      </c>
      <c r="L16" s="88">
        <v>38.95187347656028</v>
      </c>
      <c r="O16" s="109"/>
      <c r="P16"/>
      <c r="Q16" s="102"/>
      <c r="R16"/>
      <c r="S16" s="102"/>
    </row>
    <row r="17" spans="1:19" x14ac:dyDescent="0.35">
      <c r="A17" s="164"/>
      <c r="B17" s="70" t="s">
        <v>102</v>
      </c>
      <c r="C17" s="71">
        <v>72579</v>
      </c>
      <c r="D17" s="72">
        <v>-2.8133369041242702</v>
      </c>
      <c r="E17" s="72">
        <v>-3.6391396707381745</v>
      </c>
      <c r="F17" s="71">
        <v>152516</v>
      </c>
      <c r="G17" s="72">
        <v>0.88838615361208895</v>
      </c>
      <c r="H17" s="72">
        <v>3.9992908333390034</v>
      </c>
      <c r="I17" s="71">
        <v>166147</v>
      </c>
      <c r="J17" s="72">
        <v>2.4024801385524626</v>
      </c>
      <c r="K17" s="72">
        <v>5.3122979602702856</v>
      </c>
      <c r="L17" s="88">
        <v>38.982522326335108</v>
      </c>
      <c r="M17" s="91"/>
      <c r="O17" s="109"/>
      <c r="P17"/>
      <c r="Q17" s="102"/>
      <c r="R17"/>
      <c r="S17" s="102"/>
    </row>
    <row r="18" spans="1:19" x14ac:dyDescent="0.35">
      <c r="A18" s="164">
        <v>2014</v>
      </c>
      <c r="B18" s="70" t="s">
        <v>99</v>
      </c>
      <c r="C18" s="71">
        <v>75044</v>
      </c>
      <c r="D18" s="72">
        <v>3.3962992050041976</v>
      </c>
      <c r="E18" s="72">
        <v>-2.4541153226225703</v>
      </c>
      <c r="F18" s="71">
        <v>158648</v>
      </c>
      <c r="G18" s="72">
        <v>4.0205617771250246</v>
      </c>
      <c r="H18" s="72">
        <v>6.4887468871869487</v>
      </c>
      <c r="I18" s="71">
        <v>168577</v>
      </c>
      <c r="J18" s="72">
        <v>1.4625602628997285</v>
      </c>
      <c r="K18" s="72">
        <v>8.4605634799616496</v>
      </c>
      <c r="L18" s="88">
        <v>39.438286320845009</v>
      </c>
      <c r="M18" s="99"/>
      <c r="O18" s="109"/>
      <c r="P18"/>
      <c r="Q18" s="102"/>
      <c r="R18"/>
      <c r="S18" s="102"/>
    </row>
    <row r="19" spans="1:19" x14ac:dyDescent="0.35">
      <c r="A19" s="164"/>
      <c r="B19" s="70" t="s">
        <v>100</v>
      </c>
      <c r="C19" s="71">
        <v>74112</v>
      </c>
      <c r="D19" s="72">
        <v>-1.2419380630030332</v>
      </c>
      <c r="E19" s="72">
        <v>8.1232492997198875</v>
      </c>
      <c r="F19" s="71">
        <v>160536</v>
      </c>
      <c r="G19" s="72">
        <v>1.1900559729716207</v>
      </c>
      <c r="H19" s="72">
        <v>2.1995021676714686</v>
      </c>
      <c r="I19" s="71">
        <v>171234</v>
      </c>
      <c r="J19" s="72">
        <v>1.5761343481020589</v>
      </c>
      <c r="K19" s="72">
        <v>7.7221170238866534</v>
      </c>
      <c r="L19" s="88">
        <v>39.5523822194628</v>
      </c>
      <c r="O19" s="109"/>
      <c r="P19"/>
      <c r="Q19" s="102"/>
      <c r="R19"/>
      <c r="S19" s="102"/>
    </row>
    <row r="20" spans="1:19" x14ac:dyDescent="0.35">
      <c r="A20" s="164"/>
      <c r="B20" s="70" t="s">
        <v>101</v>
      </c>
      <c r="C20" s="71">
        <v>74213</v>
      </c>
      <c r="D20" s="72">
        <v>0.13628022452505206</v>
      </c>
      <c r="E20" s="72">
        <v>-0.62533476164971091</v>
      </c>
      <c r="F20" s="71">
        <v>163182</v>
      </c>
      <c r="G20" s="72">
        <v>1.6482284347436149</v>
      </c>
      <c r="H20" s="72">
        <v>7.94387886725805</v>
      </c>
      <c r="I20" s="71">
        <v>171478</v>
      </c>
      <c r="J20" s="72">
        <v>0.14249506523236732</v>
      </c>
      <c r="K20" s="72">
        <v>5.6881706512829027</v>
      </c>
      <c r="L20" s="88">
        <v>39.910192162358484</v>
      </c>
      <c r="M20" s="100"/>
      <c r="O20" s="109"/>
      <c r="P20"/>
      <c r="Q20" s="102"/>
      <c r="R20"/>
      <c r="S20" s="102"/>
    </row>
    <row r="21" spans="1:19" x14ac:dyDescent="0.35">
      <c r="A21" s="164"/>
      <c r="B21" s="70" t="s">
        <v>102</v>
      </c>
      <c r="C21" s="71">
        <v>72370</v>
      </c>
      <c r="D21" s="72">
        <v>-2.4833923975583758</v>
      </c>
      <c r="E21" s="72">
        <v>-0.28796208269609735</v>
      </c>
      <c r="F21" s="71">
        <v>165559</v>
      </c>
      <c r="G21" s="72">
        <v>1.4566557586008315</v>
      </c>
      <c r="H21" s="72">
        <v>8.5518896378084861</v>
      </c>
      <c r="I21" s="71">
        <v>174352</v>
      </c>
      <c r="J21" s="72">
        <v>1.6760167485041677</v>
      </c>
      <c r="K21" s="72">
        <v>4.9383979247293013</v>
      </c>
      <c r="L21" s="88">
        <v>40.156834780162079</v>
      </c>
      <c r="M21" s="101"/>
      <c r="O21" s="109"/>
      <c r="P21"/>
      <c r="Q21" s="102"/>
      <c r="R21"/>
      <c r="S21" s="102"/>
    </row>
    <row r="22" spans="1:19" x14ac:dyDescent="0.35">
      <c r="A22" s="164">
        <v>2015</v>
      </c>
      <c r="B22" s="70" t="s">
        <v>99</v>
      </c>
      <c r="C22" s="71">
        <v>67122</v>
      </c>
      <c r="D22" s="72">
        <f t="shared" ref="D22:D32" si="0">100*(C22/C21-1)</f>
        <v>-7.2516236009396167</v>
      </c>
      <c r="E22" s="72">
        <f t="shared" ref="E22:E32" si="1">100*(C22/C18-1)</f>
        <v>-10.556473535525823</v>
      </c>
      <c r="F22" s="71">
        <v>172411</v>
      </c>
      <c r="G22" s="72">
        <f t="shared" ref="G22:G31" si="2">100*(F22/F21-1)</f>
        <v>4.1387058390060405</v>
      </c>
      <c r="H22" s="72">
        <f t="shared" ref="H22:H32" si="3">100*(F22/F18-1)</f>
        <v>8.6751802733094685</v>
      </c>
      <c r="I22" s="71">
        <v>174595</v>
      </c>
      <c r="J22" s="72">
        <v>0.23573001743599775</v>
      </c>
      <c r="K22" s="72">
        <v>3.6695397355511119</v>
      </c>
      <c r="L22" s="88">
        <v>41.61686474796528</v>
      </c>
      <c r="M22" s="101"/>
      <c r="O22" s="109"/>
      <c r="P22"/>
      <c r="Q22" s="102"/>
      <c r="R22"/>
      <c r="S22" s="102"/>
    </row>
    <row r="23" spans="1:19" x14ac:dyDescent="0.35">
      <c r="A23" s="164"/>
      <c r="B23" s="70" t="s">
        <v>100</v>
      </c>
      <c r="C23" s="71">
        <v>66222</v>
      </c>
      <c r="D23" s="72">
        <f t="shared" si="0"/>
        <v>-1.3408420488066453</v>
      </c>
      <c r="E23" s="72">
        <f t="shared" si="1"/>
        <v>-10.646049222797927</v>
      </c>
      <c r="F23" s="71">
        <v>172964</v>
      </c>
      <c r="G23" s="72">
        <f t="shared" si="2"/>
        <v>0.32074519607216967</v>
      </c>
      <c r="H23" s="72">
        <f t="shared" si="3"/>
        <v>7.741565754721691</v>
      </c>
      <c r="I23" s="71">
        <v>174306</v>
      </c>
      <c r="J23" s="72">
        <v>-0.26149699879265142</v>
      </c>
      <c r="K23" s="72">
        <v>1.7940362311223339</v>
      </c>
      <c r="L23" s="88">
        <v>41.830071682160721</v>
      </c>
      <c r="O23" s="109"/>
      <c r="P23"/>
      <c r="Q23" s="102"/>
      <c r="R23"/>
      <c r="S23" s="102"/>
    </row>
    <row r="24" spans="1:19" x14ac:dyDescent="0.35">
      <c r="A24" s="164"/>
      <c r="B24" s="70" t="s">
        <v>101</v>
      </c>
      <c r="C24" s="71">
        <v>65659</v>
      </c>
      <c r="D24" s="72">
        <f t="shared" si="0"/>
        <v>-0.85017063815649996</v>
      </c>
      <c r="E24" s="72">
        <f t="shared" si="1"/>
        <v>-11.526282457251424</v>
      </c>
      <c r="F24" s="71">
        <v>172799</v>
      </c>
      <c r="G24" s="72">
        <f t="shared" si="2"/>
        <v>-9.5395573645384868E-2</v>
      </c>
      <c r="H24" s="72">
        <f t="shared" si="3"/>
        <v>5.8934196173597631</v>
      </c>
      <c r="I24" s="71">
        <v>176056</v>
      </c>
      <c r="J24" s="72">
        <v>1.0039815037921755</v>
      </c>
      <c r="K24" s="72">
        <v>2.6697302277843136</v>
      </c>
      <c r="L24" s="88">
        <v>41.687132400835672</v>
      </c>
      <c r="O24" s="109"/>
      <c r="P24"/>
      <c r="Q24" s="102"/>
      <c r="R24"/>
      <c r="S24" s="102"/>
    </row>
    <row r="25" spans="1:19" x14ac:dyDescent="0.35">
      <c r="A25" s="164"/>
      <c r="B25" s="70" t="s">
        <v>102</v>
      </c>
      <c r="C25" s="71">
        <v>61319</v>
      </c>
      <c r="D25" s="72">
        <f t="shared" si="0"/>
        <v>-6.6099087710747906</v>
      </c>
      <c r="E25" s="72">
        <f t="shared" si="1"/>
        <v>-15.270139560591399</v>
      </c>
      <c r="F25" s="71">
        <v>177521</v>
      </c>
      <c r="G25" s="72">
        <f t="shared" si="2"/>
        <v>2.7326547028628578</v>
      </c>
      <c r="H25" s="72">
        <f t="shared" si="3"/>
        <v>7.2252188041725285</v>
      </c>
      <c r="I25" s="71">
        <v>178138</v>
      </c>
      <c r="J25" s="72">
        <v>1.1825782705502803</v>
      </c>
      <c r="K25" s="72">
        <v>2.171469211709649</v>
      </c>
      <c r="L25" s="88">
        <v>43.239892746456803</v>
      </c>
      <c r="O25" s="109"/>
      <c r="P25"/>
      <c r="Q25" s="102"/>
      <c r="R25"/>
      <c r="S25" s="102"/>
    </row>
    <row r="26" spans="1:19" x14ac:dyDescent="0.35">
      <c r="A26" s="164">
        <v>2016</v>
      </c>
      <c r="B26" s="70" t="s">
        <v>99</v>
      </c>
      <c r="C26" s="71">
        <v>58413</v>
      </c>
      <c r="D26" s="72">
        <f t="shared" si="0"/>
        <v>-4.7391509972439234</v>
      </c>
      <c r="E26" s="72">
        <f t="shared" si="1"/>
        <v>-12.974881558952356</v>
      </c>
      <c r="F26" s="71">
        <v>185177</v>
      </c>
      <c r="G26" s="72">
        <f t="shared" si="2"/>
        <v>4.3127291982357097</v>
      </c>
      <c r="H26" s="72">
        <f t="shared" si="3"/>
        <v>7.4043999512792169</v>
      </c>
      <c r="I26" s="71">
        <v>203333</v>
      </c>
      <c r="J26" s="72">
        <v>0.47378998304685638</v>
      </c>
      <c r="K26" s="72">
        <v>2.4141265599698016</v>
      </c>
      <c r="L26" s="88">
        <v>43.851656810092017</v>
      </c>
      <c r="O26" s="109"/>
      <c r="P26"/>
      <c r="Q26" s="102"/>
      <c r="R26"/>
      <c r="S26" s="102"/>
    </row>
    <row r="27" spans="1:19" x14ac:dyDescent="0.35">
      <c r="A27" s="164"/>
      <c r="B27" s="70" t="s">
        <v>100</v>
      </c>
      <c r="C27" s="71">
        <v>57784</v>
      </c>
      <c r="D27" s="72">
        <f t="shared" si="0"/>
        <v>-1.0768150925307696</v>
      </c>
      <c r="E27" s="72">
        <f t="shared" si="1"/>
        <v>-12.741989067077409</v>
      </c>
      <c r="F27" s="71">
        <v>186696</v>
      </c>
      <c r="G27" s="72">
        <f t="shared" si="2"/>
        <v>0.82029625709456599</v>
      </c>
      <c r="H27" s="72">
        <f t="shared" si="3"/>
        <v>7.9392243472630186</v>
      </c>
      <c r="I27" s="71">
        <v>206223</v>
      </c>
      <c r="J27" s="72">
        <v>1.4839481065135089</v>
      </c>
      <c r="K27" s="72">
        <v>4.2063956490310233</v>
      </c>
      <c r="L27" s="88">
        <v>43.851656810092017</v>
      </c>
      <c r="O27" s="109"/>
      <c r="P27"/>
      <c r="Q27" s="102"/>
      <c r="R27"/>
      <c r="S27" s="102"/>
    </row>
    <row r="28" spans="1:19" x14ac:dyDescent="0.35">
      <c r="A28" s="164"/>
      <c r="B28" s="70" t="s">
        <v>101</v>
      </c>
      <c r="C28" s="71">
        <v>56551</v>
      </c>
      <c r="D28" s="72">
        <f t="shared" si="0"/>
        <v>-2.1338086667589629</v>
      </c>
      <c r="E28" s="72">
        <f t="shared" si="1"/>
        <v>-13.871670296532079</v>
      </c>
      <c r="F28" s="71">
        <v>188025</v>
      </c>
      <c r="G28" s="72">
        <f t="shared" si="2"/>
        <v>0.7118524231906509</v>
      </c>
      <c r="H28" s="72">
        <f t="shared" si="3"/>
        <v>8.8113935844536186</v>
      </c>
      <c r="I28" s="71">
        <v>207670</v>
      </c>
      <c r="J28" s="72">
        <v>1.0686089915105725</v>
      </c>
      <c r="K28" s="72">
        <v>4.2730722042986287</v>
      </c>
      <c r="L28" s="88">
        <v>43.851656810092017</v>
      </c>
      <c r="M28" s="100"/>
      <c r="O28" s="109"/>
      <c r="P28"/>
      <c r="Q28" s="102"/>
      <c r="R28"/>
      <c r="S28" s="102"/>
    </row>
    <row r="29" spans="1:19" x14ac:dyDescent="0.35">
      <c r="A29" s="164"/>
      <c r="B29" s="70" t="s">
        <v>102</v>
      </c>
      <c r="C29" s="71">
        <v>56194</v>
      </c>
      <c r="D29" s="72">
        <f t="shared" si="0"/>
        <v>-0.6312885713780525</v>
      </c>
      <c r="E29" s="72">
        <f t="shared" si="1"/>
        <v>-8.3579314731159986</v>
      </c>
      <c r="F29" s="71">
        <v>189722</v>
      </c>
      <c r="G29" s="72">
        <f t="shared" si="2"/>
        <v>0.90253955591010904</v>
      </c>
      <c r="H29" s="72">
        <f t="shared" si="3"/>
        <v>6.8729896744610386</v>
      </c>
      <c r="I29" s="71">
        <v>211389</v>
      </c>
      <c r="J29" s="72">
        <v>3.3794715081790372</v>
      </c>
      <c r="K29" s="72">
        <v>6.5370667684603916</v>
      </c>
      <c r="L29" s="88">
        <v>43.851656810092017</v>
      </c>
      <c r="M29" s="100"/>
      <c r="O29" s="109"/>
      <c r="P29"/>
      <c r="Q29" s="102"/>
      <c r="R29"/>
      <c r="S29" s="102"/>
    </row>
    <row r="30" spans="1:19" x14ac:dyDescent="0.35">
      <c r="A30" s="204">
        <v>2017</v>
      </c>
      <c r="B30" s="70" t="s">
        <v>99</v>
      </c>
      <c r="C30" s="71">
        <v>52185</v>
      </c>
      <c r="D30" s="72">
        <f t="shared" si="0"/>
        <v>-7.1342136171121506</v>
      </c>
      <c r="E30" s="72">
        <f t="shared" si="1"/>
        <v>-10.662010168969239</v>
      </c>
      <c r="F30" s="71">
        <v>190146</v>
      </c>
      <c r="G30" s="72">
        <f t="shared" si="2"/>
        <v>0.22348488841568148</v>
      </c>
      <c r="H30" s="72">
        <f t="shared" si="3"/>
        <v>2.6833786053343633</v>
      </c>
      <c r="I30" s="71">
        <v>215713</v>
      </c>
      <c r="J30" s="72">
        <v>0</v>
      </c>
      <c r="K30" s="72">
        <v>0</v>
      </c>
      <c r="L30" s="88">
        <v>43.851656810092017</v>
      </c>
      <c r="M30" s="100"/>
      <c r="O30" s="109"/>
      <c r="P30"/>
      <c r="Q30" s="102"/>
      <c r="R30"/>
      <c r="S30" s="102"/>
    </row>
    <row r="31" spans="1:19" x14ac:dyDescent="0.35">
      <c r="A31" s="205"/>
      <c r="B31" s="70" t="s">
        <v>100</v>
      </c>
      <c r="C31" s="71">
        <v>52343</v>
      </c>
      <c r="D31" s="72">
        <f t="shared" si="0"/>
        <v>0.30276899492192033</v>
      </c>
      <c r="E31" s="72">
        <f t="shared" si="1"/>
        <v>-9.4161013429323042</v>
      </c>
      <c r="F31" s="71">
        <v>191614</v>
      </c>
      <c r="G31" s="72">
        <f t="shared" si="2"/>
        <v>0.77203832844234821</v>
      </c>
      <c r="H31" s="72">
        <f t="shared" si="3"/>
        <v>2.6342289068860714</v>
      </c>
      <c r="I31" s="71">
        <v>214851</v>
      </c>
      <c r="J31" s="72">
        <v>-0.95787055575459967</v>
      </c>
      <c r="K31" s="72">
        <v>-0.95787055575459967</v>
      </c>
      <c r="L31" s="88">
        <v>44.202262123831296</v>
      </c>
      <c r="M31" s="100"/>
      <c r="O31" s="109"/>
      <c r="P31"/>
      <c r="Q31" s="102"/>
      <c r="R31"/>
      <c r="S31" s="102"/>
    </row>
    <row r="32" spans="1:19" x14ac:dyDescent="0.35">
      <c r="A32" s="205"/>
      <c r="B32" s="70" t="s">
        <v>101</v>
      </c>
      <c r="C32" s="71">
        <v>42743</v>
      </c>
      <c r="D32" s="72">
        <f t="shared" si="0"/>
        <v>-18.340561297594714</v>
      </c>
      <c r="E32" s="72">
        <f t="shared" si="1"/>
        <v>-24.41689802125515</v>
      </c>
      <c r="F32" s="71">
        <v>192604</v>
      </c>
      <c r="G32" s="72">
        <f>100*(F32/F31-1)</f>
        <v>0.51666370933229899</v>
      </c>
      <c r="H32" s="72">
        <f t="shared" si="3"/>
        <v>2.4353144528653115</v>
      </c>
      <c r="I32" s="71">
        <v>217458</v>
      </c>
      <c r="J32" s="72">
        <f>100*(I32/I31-1)</f>
        <v>1.2133990532974037</v>
      </c>
      <c r="K32" s="72">
        <f>100*(I32/I28-1)</f>
        <v>4.7132469783791597</v>
      </c>
      <c r="L32" s="88">
        <f>100*SUM(F32,C32)/SUM(C32,F32,I32)</f>
        <v>51.975353629045614</v>
      </c>
      <c r="M32" s="100"/>
      <c r="O32" s="109"/>
      <c r="P32"/>
      <c r="Q32" s="102"/>
      <c r="R32"/>
      <c r="S32" s="102"/>
    </row>
    <row r="33" spans="1:19" x14ac:dyDescent="0.35">
      <c r="A33" s="206"/>
      <c r="B33" s="70" t="s">
        <v>102</v>
      </c>
      <c r="C33" s="71">
        <v>43434</v>
      </c>
      <c r="D33" s="72">
        <f>100*(C33/C32-1)</f>
        <v>1.6166389818215832</v>
      </c>
      <c r="E33" s="72">
        <f>100*(C33/C29-1)</f>
        <v>-22.707050574794462</v>
      </c>
      <c r="F33" s="71">
        <v>175247</v>
      </c>
      <c r="G33" s="72">
        <f>100*(F33/F32-1)</f>
        <v>-9.0117546883761506</v>
      </c>
      <c r="H33" s="72">
        <f>100*(F33/F29-1)</f>
        <v>-7.6295843391910312</v>
      </c>
      <c r="I33" s="71">
        <v>220689</v>
      </c>
      <c r="J33" s="72">
        <f>100*(I33/I32-1)</f>
        <v>1.4858041552851642</v>
      </c>
      <c r="K33" s="72">
        <f>100*(I33/I29-1)</f>
        <v>4.3994720633524054</v>
      </c>
      <c r="L33" s="88">
        <f>100*SUM(F33,C33)/SUM(C33,F33,I33)</f>
        <v>49.771490998475088</v>
      </c>
      <c r="O33" s="109"/>
      <c r="P33"/>
      <c r="Q33" s="102"/>
      <c r="R33"/>
      <c r="S33" s="102"/>
    </row>
    <row r="34" spans="1:19" x14ac:dyDescent="0.35">
      <c r="A34" s="204">
        <v>2018</v>
      </c>
      <c r="B34" s="89" t="s">
        <v>99</v>
      </c>
      <c r="C34" s="71">
        <v>41337</v>
      </c>
      <c r="D34" s="72">
        <f t="shared" ref="D34" si="4">100*(C34/C33-1)</f>
        <v>-4.8280149191877282</v>
      </c>
      <c r="E34" s="72">
        <f t="shared" ref="E34" si="5">100*(C34/C30-1)</f>
        <v>-20.787582638689283</v>
      </c>
      <c r="F34" s="71">
        <v>197324</v>
      </c>
      <c r="G34" s="72">
        <f t="shared" ref="G34" si="6">100*(F34/F33-1)</f>
        <v>12.597647891262053</v>
      </c>
      <c r="H34" s="72">
        <f t="shared" ref="H34" si="7">100*(F34/F30-1)</f>
        <v>3.7749939520158149</v>
      </c>
      <c r="I34" s="71">
        <v>219100</v>
      </c>
      <c r="J34" s="72">
        <f t="shared" ref="J34" si="8">100*(I34/I33-1)</f>
        <v>-0.72001776255272709</v>
      </c>
      <c r="K34" s="72">
        <f t="shared" ref="K34" si="9">100*(I34/I30-1)</f>
        <v>1.570141808792247</v>
      </c>
      <c r="L34" s="88">
        <f t="shared" ref="L34:L35" si="10">100*SUM(F34,C34)/SUM(C34,F34,I34)</f>
        <v>52.136595297546101</v>
      </c>
      <c r="M34" s="102"/>
      <c r="O34" s="109"/>
      <c r="P34"/>
      <c r="Q34" s="102"/>
      <c r="R34"/>
      <c r="S34" s="102"/>
    </row>
    <row r="35" spans="1:19" x14ac:dyDescent="0.35">
      <c r="A35" s="205"/>
      <c r="B35" s="89" t="s">
        <v>100</v>
      </c>
      <c r="C35" s="71">
        <v>40410</v>
      </c>
      <c r="D35" s="72">
        <f t="shared" ref="D35" si="11">100*(C35/C34-1)</f>
        <v>-2.2425430002177227</v>
      </c>
      <c r="E35" s="72">
        <f t="shared" ref="E35" si="12">100*(C35/C31-1)</f>
        <v>-22.797699787937265</v>
      </c>
      <c r="F35" s="71">
        <v>195161</v>
      </c>
      <c r="G35" s="72">
        <f t="shared" ref="G35" si="13">100*(F35/F34-1)</f>
        <v>-1.0961667105876649</v>
      </c>
      <c r="H35" s="72">
        <f t="shared" ref="H35" si="14">100*(F35/F31-1)</f>
        <v>1.8511173505067369</v>
      </c>
      <c r="I35" s="71">
        <v>222847</v>
      </c>
      <c r="J35" s="72">
        <f t="shared" ref="J35" si="15">100*(I35/I34-1)</f>
        <v>1.7101780009128209</v>
      </c>
      <c r="K35" s="72">
        <f t="shared" ref="K35" si="16">100*(I35/I31-1)</f>
        <v>3.7216489567188482</v>
      </c>
      <c r="L35" s="88">
        <f t="shared" si="10"/>
        <v>51.387816359741549</v>
      </c>
      <c r="M35" s="102"/>
      <c r="O35" s="109"/>
      <c r="P35"/>
      <c r="Q35" s="102"/>
      <c r="R35"/>
      <c r="S35" s="102"/>
    </row>
    <row r="36" spans="1:19" x14ac:dyDescent="0.35">
      <c r="A36" s="205"/>
      <c r="B36" s="89" t="s">
        <v>101</v>
      </c>
      <c r="C36" s="71">
        <v>39641</v>
      </c>
      <c r="D36" s="72">
        <f t="shared" ref="D36" si="17">100*(C36/C35-1)</f>
        <v>-1.9029943083395229</v>
      </c>
      <c r="E36" s="72">
        <f t="shared" ref="E36" si="18">100*(C36/C32-1)</f>
        <v>-7.2573286853987788</v>
      </c>
      <c r="F36" s="71">
        <v>197214</v>
      </c>
      <c r="G36" s="72">
        <f t="shared" ref="G36" si="19">100*(F36/F35-1)</f>
        <v>1.0519519781103881</v>
      </c>
      <c r="H36" s="72">
        <f t="shared" ref="H36" si="20">100*(F36/F32-1)</f>
        <v>2.3935120765923967</v>
      </c>
      <c r="I36" s="71">
        <v>223397</v>
      </c>
      <c r="J36" s="72">
        <f t="shared" ref="J36" si="21">100*(I36/I35-1)</f>
        <v>0.24680610463680974</v>
      </c>
      <c r="K36" s="72">
        <f t="shared" ref="K36" si="22">100*(I36/I32-1)</f>
        <v>2.73110209787637</v>
      </c>
      <c r="L36" s="88">
        <f t="shared" ref="L36:L37" si="23">100*SUM(F36,C36)/SUM(C36,F36,I36)</f>
        <v>51.46202515143878</v>
      </c>
      <c r="M36" s="102"/>
      <c r="O36" s="109"/>
      <c r="P36"/>
      <c r="Q36" s="102"/>
      <c r="R36"/>
      <c r="S36" s="102"/>
    </row>
    <row r="37" spans="1:19" x14ac:dyDescent="0.35">
      <c r="A37" s="206"/>
      <c r="B37" s="89" t="s">
        <v>102</v>
      </c>
      <c r="C37" s="71">
        <v>38899</v>
      </c>
      <c r="D37" s="72">
        <f t="shared" ref="D37:D38" si="24">100*(C37/C36-1)</f>
        <v>-1.8717993996115179</v>
      </c>
      <c r="E37" s="72">
        <f t="shared" ref="E37:E38" si="25">100*(C37/C33-1)</f>
        <v>-10.441129069392641</v>
      </c>
      <c r="F37" s="71">
        <v>194653</v>
      </c>
      <c r="G37" s="72">
        <f t="shared" ref="G37:G38" si="26">100*(F37/F36-1)</f>
        <v>-1.2985893496404888</v>
      </c>
      <c r="H37" s="72">
        <f t="shared" ref="H37:H38" si="27">100*(F37/F33-1)</f>
        <v>11.073513383966628</v>
      </c>
      <c r="I37" s="71">
        <v>229324</v>
      </c>
      <c r="J37" s="72">
        <f t="shared" ref="J37:J38" si="28">100*(I37/I36-1)</f>
        <v>2.6531242586068648</v>
      </c>
      <c r="K37" s="72">
        <f t="shared" ref="K37:K38" si="29">100*(I37/I33-1)</f>
        <v>3.91274599096465</v>
      </c>
      <c r="L37" s="88">
        <f t="shared" si="23"/>
        <v>50.456709788366645</v>
      </c>
      <c r="M37" s="102"/>
      <c r="O37" s="109"/>
      <c r="P37"/>
      <c r="Q37" s="102"/>
      <c r="R37"/>
      <c r="S37" s="102"/>
    </row>
    <row r="38" spans="1:19" x14ac:dyDescent="0.35">
      <c r="A38" s="204">
        <v>2019</v>
      </c>
      <c r="B38" s="89" t="s">
        <v>99</v>
      </c>
      <c r="C38" s="71">
        <v>33708</v>
      </c>
      <c r="D38" s="72">
        <f t="shared" si="24"/>
        <v>-13.344816062109565</v>
      </c>
      <c r="E38" s="72">
        <f t="shared" si="25"/>
        <v>-18.455620872341971</v>
      </c>
      <c r="F38" s="71">
        <v>195125</v>
      </c>
      <c r="G38" s="72">
        <f t="shared" si="26"/>
        <v>0.24248277704428389</v>
      </c>
      <c r="H38" s="72">
        <f t="shared" si="27"/>
        <v>-1.1144108167278177</v>
      </c>
      <c r="I38" s="71">
        <v>232994</v>
      </c>
      <c r="J38" s="72">
        <f t="shared" si="28"/>
        <v>1.600355828434874</v>
      </c>
      <c r="K38" s="72">
        <f t="shared" si="29"/>
        <v>6.3413966225467799</v>
      </c>
      <c r="L38" s="88">
        <f>100*SUM(F38,C38)/SUM(C38,F38,I38)</f>
        <v>49.54950663343633</v>
      </c>
      <c r="M38" s="102"/>
      <c r="O38" s="109"/>
      <c r="P38"/>
      <c r="Q38" s="102"/>
      <c r="R38"/>
      <c r="S38" s="102"/>
    </row>
    <row r="39" spans="1:19" x14ac:dyDescent="0.35">
      <c r="A39" s="205"/>
      <c r="B39" s="89" t="s">
        <v>100</v>
      </c>
      <c r="C39" s="71">
        <v>40304</v>
      </c>
      <c r="D39" s="72">
        <f t="shared" ref="D39:D40" si="30">100*(C39/C38-1)</f>
        <v>19.5680550611131</v>
      </c>
      <c r="E39" s="72">
        <f t="shared" ref="E39:E40" si="31">100*(C39/C35-1)</f>
        <v>-0.26231130908190847</v>
      </c>
      <c r="F39" s="71">
        <v>186847</v>
      </c>
      <c r="G39" s="72">
        <f t="shared" ref="G39" si="32">100*(F39/F38-1)</f>
        <v>-4.242408712363865</v>
      </c>
      <c r="H39" s="72">
        <f t="shared" ref="H39" si="33">100*(F39/F35-1)</f>
        <v>-4.2600724530003404</v>
      </c>
      <c r="I39" s="71">
        <v>235375</v>
      </c>
      <c r="J39" s="72">
        <f t="shared" ref="J39:J40" si="34">100*(I39/I38-1)</f>
        <v>1.021914727417883</v>
      </c>
      <c r="K39" s="72">
        <f t="shared" ref="K39:K40" si="35">100*(I39/I35-1)</f>
        <v>5.6217943252545366</v>
      </c>
      <c r="L39" s="88">
        <f t="shared" ref="L39:L40" si="36">100*SUM(F39,C39)/SUM(C39,F39,I39)</f>
        <v>49.110968896883634</v>
      </c>
      <c r="M39" s="102"/>
      <c r="O39" s="109"/>
      <c r="P39"/>
      <c r="Q39" s="102"/>
      <c r="R39"/>
      <c r="S39" s="102"/>
    </row>
    <row r="40" spans="1:19" x14ac:dyDescent="0.35">
      <c r="A40" s="205"/>
      <c r="B40" s="89" t="s">
        <v>101</v>
      </c>
      <c r="C40" s="71">
        <v>37250</v>
      </c>
      <c r="D40" s="72">
        <f t="shared" si="30"/>
        <v>-7.5774116712981288</v>
      </c>
      <c r="E40" s="72">
        <f t="shared" si="31"/>
        <v>-6.0316339143815734</v>
      </c>
      <c r="F40" s="71">
        <v>186582</v>
      </c>
      <c r="G40" s="72">
        <f t="shared" ref="G40:G46" si="37">100*(F40/F39-1)</f>
        <v>-0.1418272704405199</v>
      </c>
      <c r="H40" s="72">
        <f t="shared" ref="H40:H45" si="38">100*(F40/F36-1)</f>
        <v>-5.3910979950713482</v>
      </c>
      <c r="I40" s="71">
        <v>240350</v>
      </c>
      <c r="J40" s="72">
        <f t="shared" si="34"/>
        <v>2.1136484333510452</v>
      </c>
      <c r="K40" s="72">
        <f t="shared" si="35"/>
        <v>7.5887321673970609</v>
      </c>
      <c r="L40" s="88">
        <f t="shared" si="36"/>
        <v>48.220741002451625</v>
      </c>
      <c r="M40" s="102"/>
      <c r="O40" s="109"/>
      <c r="P40"/>
      <c r="Q40" s="102"/>
      <c r="R40"/>
      <c r="S40" s="102"/>
    </row>
    <row r="41" spans="1:19" x14ac:dyDescent="0.35">
      <c r="A41" s="206"/>
      <c r="B41" s="89" t="s">
        <v>102</v>
      </c>
      <c r="C41" s="71">
        <v>34037</v>
      </c>
      <c r="D41" s="72">
        <f t="shared" ref="D41" si="39">100*(C41/C40-1)</f>
        <v>-8.6255033557046996</v>
      </c>
      <c r="E41" s="72">
        <f t="shared" ref="E41" si="40">100*(C41/C37-1)</f>
        <v>-12.499035964934835</v>
      </c>
      <c r="F41" s="71">
        <v>188995</v>
      </c>
      <c r="G41" s="72">
        <f t="shared" si="37"/>
        <v>1.2932651595545019</v>
      </c>
      <c r="H41" s="72">
        <f t="shared" si="38"/>
        <v>-2.906710916348576</v>
      </c>
      <c r="I41" s="71">
        <v>238169</v>
      </c>
      <c r="J41" s="72">
        <f t="shared" ref="J41" si="41">100*(I41/I40-1)</f>
        <v>-0.90742666944040318</v>
      </c>
      <c r="K41" s="72">
        <f t="shared" ref="K41" si="42">100*(I41/I37-1)</f>
        <v>3.8569883658055915</v>
      </c>
      <c r="L41" s="88">
        <f t="shared" ref="L41" si="43">100*SUM(F41,C41)/SUM(C41,F41,I41)</f>
        <v>48.358958458459547</v>
      </c>
      <c r="M41" s="102"/>
      <c r="O41" s="109"/>
      <c r="P41" s="111"/>
      <c r="Q41" s="102"/>
      <c r="R41"/>
      <c r="S41" s="102"/>
    </row>
    <row r="42" spans="1:19" x14ac:dyDescent="0.35">
      <c r="A42" s="207">
        <v>2020</v>
      </c>
      <c r="B42" s="89" t="s">
        <v>99</v>
      </c>
      <c r="C42" s="71">
        <v>27774</v>
      </c>
      <c r="D42" s="72">
        <f t="shared" ref="D42" si="44">100*(C42/C41-1)</f>
        <v>-18.400564092017511</v>
      </c>
      <c r="E42" s="72">
        <f t="shared" ref="E42" si="45">100*(C42/C38-1)</f>
        <v>-17.604129583481665</v>
      </c>
      <c r="F42" s="71">
        <v>182504</v>
      </c>
      <c r="G42" s="72">
        <f t="shared" si="37"/>
        <v>-3.4344823937141222</v>
      </c>
      <c r="H42" s="72">
        <f t="shared" si="38"/>
        <v>-6.4681614349775813</v>
      </c>
      <c r="I42" s="71">
        <v>243055</v>
      </c>
      <c r="J42" s="72">
        <f t="shared" ref="J42" si="46">100*(I42/I41-1)</f>
        <v>2.0514844501173579</v>
      </c>
      <c r="K42" s="72">
        <f t="shared" ref="K42" si="47">100*(I42/I38-1)</f>
        <v>4.3181369477325537</v>
      </c>
      <c r="L42" s="88">
        <f t="shared" ref="L42" si="48">100*SUM(F42,C42)/SUM(C42,F42,I42)</f>
        <v>46.384887047711068</v>
      </c>
      <c r="M42" s="102"/>
      <c r="O42" s="105"/>
      <c r="P42" s="111"/>
      <c r="Q42" s="102"/>
      <c r="R42"/>
      <c r="S42" s="102"/>
    </row>
    <row r="43" spans="1:19" x14ac:dyDescent="0.35">
      <c r="A43" s="207"/>
      <c r="B43" s="89" t="s">
        <v>100</v>
      </c>
      <c r="C43" s="71">
        <v>29561</v>
      </c>
      <c r="D43" s="72">
        <f t="shared" ref="D43" si="49">100*(C43/C42-1)</f>
        <v>6.434075034204656</v>
      </c>
      <c r="E43" s="72">
        <f t="shared" ref="E43" si="50">100*(C43/C39-1)</f>
        <v>-26.654922588328699</v>
      </c>
      <c r="F43" s="71">
        <v>189661</v>
      </c>
      <c r="G43" s="72">
        <f t="shared" si="37"/>
        <v>3.9215578836628184</v>
      </c>
      <c r="H43" s="72">
        <f t="shared" si="38"/>
        <v>1.5060450529042368</v>
      </c>
      <c r="I43" s="71">
        <v>228616</v>
      </c>
      <c r="J43" s="72">
        <f t="shared" ref="J43" si="51">100*(I43/I42-1)</f>
        <v>-5.9406307214416536</v>
      </c>
      <c r="K43" s="72">
        <f t="shared" ref="K43" si="52">100*(I43/I39-1)</f>
        <v>-2.8715878916622417</v>
      </c>
      <c r="L43" s="88">
        <f t="shared" ref="L43:L48" si="53">100*SUM(F43,C43)/SUM(C43,F43,I43)</f>
        <v>48.951183240368167</v>
      </c>
      <c r="M43" s="102"/>
      <c r="O43" s="105"/>
      <c r="P43" s="111"/>
      <c r="Q43" s="102"/>
      <c r="R43"/>
      <c r="S43" s="102"/>
    </row>
    <row r="44" spans="1:19" x14ac:dyDescent="0.35">
      <c r="A44" s="207"/>
      <c r="B44" s="89" t="s">
        <v>101</v>
      </c>
      <c r="C44" s="71">
        <v>28405</v>
      </c>
      <c r="D44" s="72">
        <f t="shared" ref="D44" si="54">100*(C44/C43-1)</f>
        <v>-3.9105578295727472</v>
      </c>
      <c r="E44" s="72">
        <f t="shared" ref="E44" si="55">100*(C44/C40-1)</f>
        <v>-23.744966442953018</v>
      </c>
      <c r="F44" s="71">
        <v>189695</v>
      </c>
      <c r="G44" s="72">
        <f t="shared" si="37"/>
        <v>1.7926721888006369E-2</v>
      </c>
      <c r="H44" s="72">
        <f t="shared" si="38"/>
        <v>1.6684353260228768</v>
      </c>
      <c r="I44" s="71">
        <v>229821</v>
      </c>
      <c r="J44" s="72">
        <f t="shared" ref="J44" si="56">100*(I44/I43-1)</f>
        <v>0.52708471847988658</v>
      </c>
      <c r="K44" s="72">
        <f t="shared" ref="K44" si="57">100*(I44/I40-1)</f>
        <v>-4.3806948200540869</v>
      </c>
      <c r="L44" s="88">
        <f t="shared" si="53"/>
        <v>48.691621960122433</v>
      </c>
      <c r="M44" s="102"/>
      <c r="O44" s="105"/>
      <c r="P44" s="111"/>
      <c r="Q44" s="102"/>
      <c r="R44"/>
      <c r="S44" s="102"/>
    </row>
    <row r="45" spans="1:19" x14ac:dyDescent="0.35">
      <c r="A45" s="207"/>
      <c r="B45" s="89" t="s">
        <v>102</v>
      </c>
      <c r="C45" s="71">
        <v>27127</v>
      </c>
      <c r="D45" s="72">
        <f t="shared" ref="D45" si="58">100*(C45/C44-1)</f>
        <v>-4.499207885935574</v>
      </c>
      <c r="E45" s="72">
        <f t="shared" ref="E45" si="59">100*(C45/C41-1)</f>
        <v>-20.301436671857097</v>
      </c>
      <c r="F45" s="71">
        <v>193368</v>
      </c>
      <c r="G45" s="72">
        <f t="shared" si="37"/>
        <v>1.9362661113893287</v>
      </c>
      <c r="H45" s="72">
        <f t="shared" si="38"/>
        <v>2.3138178258684139</v>
      </c>
      <c r="I45" s="71">
        <v>223442</v>
      </c>
      <c r="J45" s="72">
        <f t="shared" ref="J45" si="60">100*(I45/I44-1)</f>
        <v>-2.7756384316489746</v>
      </c>
      <c r="K45" s="72">
        <f t="shared" ref="K45" si="61">100*(I45/I41-1)</f>
        <v>-6.1834243751285882</v>
      </c>
      <c r="L45" s="88">
        <f t="shared" si="53"/>
        <v>49.66808353437537</v>
      </c>
      <c r="M45" s="102"/>
      <c r="O45" s="105"/>
      <c r="P45" s="111"/>
      <c r="Q45" s="102"/>
      <c r="R45"/>
      <c r="S45" s="102"/>
    </row>
    <row r="46" spans="1:19" x14ac:dyDescent="0.35">
      <c r="A46" s="164">
        <v>2021</v>
      </c>
      <c r="B46" s="89" t="s">
        <v>99</v>
      </c>
      <c r="C46" s="71">
        <v>25860</v>
      </c>
      <c r="D46" s="72">
        <f t="shared" ref="D46" si="62">100*(C46/C45-1)</f>
        <v>-4.6706233641759187</v>
      </c>
      <c r="E46" s="72">
        <f t="shared" ref="E46" si="63">100*(C46/C42-1)</f>
        <v>-6.8913372218621705</v>
      </c>
      <c r="F46" s="71">
        <v>190252</v>
      </c>
      <c r="G46" s="72">
        <f t="shared" si="37"/>
        <v>-1.6114351909312763</v>
      </c>
      <c r="H46" s="72">
        <f t="shared" ref="H46" si="64">100*(F46/F42-1)</f>
        <v>4.2453864024898147</v>
      </c>
      <c r="I46" s="71">
        <v>234106</v>
      </c>
      <c r="J46" s="72">
        <f t="shared" ref="J46" si="65">100*(I46/I45-1)</f>
        <v>4.7726031811387237</v>
      </c>
      <c r="K46" s="72">
        <f t="shared" ref="K46" si="66">100*(I46/I42-1)</f>
        <v>-3.6818827014461708</v>
      </c>
      <c r="L46" s="88">
        <f t="shared" si="53"/>
        <v>48.001634763603413</v>
      </c>
      <c r="M46" s="102"/>
      <c r="O46" s="105"/>
      <c r="P46" s="111"/>
      <c r="Q46" s="102"/>
      <c r="R46"/>
      <c r="S46" s="102"/>
    </row>
    <row r="47" spans="1:19" x14ac:dyDescent="0.35">
      <c r="A47" s="164"/>
      <c r="B47" s="89" t="s">
        <v>100</v>
      </c>
      <c r="C47" s="71">
        <v>27811</v>
      </c>
      <c r="D47" s="72">
        <f t="shared" ref="D47" si="67">100*(C47/C46-1)</f>
        <v>7.5444702242846162</v>
      </c>
      <c r="E47" s="72">
        <f t="shared" ref="E47" si="68">100*(C47/C43-1)</f>
        <v>-5.9199621122424828</v>
      </c>
      <c r="F47" s="71">
        <v>188345</v>
      </c>
      <c r="G47" s="72">
        <f t="shared" ref="G47" si="69">100*(F47/F46-1)</f>
        <v>-1.0023547715661385</v>
      </c>
      <c r="H47" s="72">
        <f t="shared" ref="H47" si="70">100*(F47/F43-1)</f>
        <v>-0.69386958837083235</v>
      </c>
      <c r="I47" s="71">
        <v>232974</v>
      </c>
      <c r="J47" s="72">
        <f t="shared" ref="J47" si="71">100*(I47/I46-1)</f>
        <v>-0.4835416435289952</v>
      </c>
      <c r="K47" s="72">
        <f t="shared" ref="K47" si="72">100*(I47/I43-1)</f>
        <v>1.9062532806102706</v>
      </c>
      <c r="L47" s="88">
        <f t="shared" si="53"/>
        <v>48.127713579587201</v>
      </c>
      <c r="M47" s="102"/>
      <c r="O47" s="105"/>
      <c r="P47" s="111"/>
      <c r="Q47" s="102"/>
      <c r="R47"/>
      <c r="S47" s="102"/>
    </row>
    <row r="48" spans="1:19" x14ac:dyDescent="0.35">
      <c r="A48" s="164"/>
      <c r="B48" s="89" t="s">
        <v>101</v>
      </c>
      <c r="C48" s="71">
        <v>27713</v>
      </c>
      <c r="D48" s="72">
        <f t="shared" ref="D48" si="73">100*(C48/C47-1)</f>
        <v>-0.35237855524792305</v>
      </c>
      <c r="E48" s="72">
        <f>100*(D48/D47-1)</f>
        <v>-104.67068653957523</v>
      </c>
      <c r="F48" s="71">
        <v>193557</v>
      </c>
      <c r="G48" s="72">
        <f t="shared" ref="G48" si="74">100*(F48/F47-1)</f>
        <v>2.7672622049961459</v>
      </c>
      <c r="H48" s="72">
        <f t="shared" ref="H48" si="75">100*(F48/F44-1)</f>
        <v>2.0358997337831752</v>
      </c>
      <c r="I48" s="71">
        <v>232704</v>
      </c>
      <c r="J48" s="72">
        <f t="shared" ref="J48" si="76">100*(I48/I47-1)</f>
        <v>-0.1158927605655613</v>
      </c>
      <c r="K48" s="72">
        <f t="shared" ref="K48" si="77">100*(I48/I44-1)</f>
        <v>1.2544545537614082</v>
      </c>
      <c r="L48" s="88">
        <f t="shared" si="53"/>
        <v>48.740676778846364</v>
      </c>
      <c r="M48" s="102"/>
      <c r="O48" s="105"/>
      <c r="P48" s="111"/>
      <c r="Q48" s="102"/>
      <c r="R48"/>
      <c r="S48" s="102"/>
    </row>
    <row r="49" spans="1:19" x14ac:dyDescent="0.35">
      <c r="A49" s="164"/>
      <c r="B49" s="89" t="s">
        <v>102</v>
      </c>
      <c r="C49" s="71">
        <v>26797</v>
      </c>
      <c r="D49" s="72">
        <f t="shared" ref="D49" si="78">100*(C49/C48-1)</f>
        <v>-3.3053079782051742</v>
      </c>
      <c r="E49" s="72">
        <f t="shared" ref="E49" si="79">100*(C49/C45-1)</f>
        <v>-1.2165001658863916</v>
      </c>
      <c r="F49" s="71">
        <v>196392</v>
      </c>
      <c r="G49" s="72">
        <f t="shared" ref="G49" si="80">100*(F49/F48-1)</f>
        <v>1.4646848215254415</v>
      </c>
      <c r="H49" s="72">
        <f t="shared" ref="H49" si="81">100*(F49/F45-1)</f>
        <v>1.5638575152041811</v>
      </c>
      <c r="I49" s="71">
        <v>233172</v>
      </c>
      <c r="J49" s="72">
        <f t="shared" ref="J49" si="82">100*(I49/I48-1)</f>
        <v>0.20111386138614851</v>
      </c>
      <c r="K49" s="72">
        <f t="shared" ref="K49" si="83">100*(I49/I45-1)</f>
        <v>4.3545976136984077</v>
      </c>
      <c r="L49" s="88">
        <f t="shared" ref="L49:L50" si="84">100*SUM(F49,C49)/SUM(C49,F49,I49)</f>
        <v>48.906238701378953</v>
      </c>
      <c r="M49" s="102"/>
      <c r="O49" s="105"/>
      <c r="P49" s="111"/>
      <c r="Q49" s="102"/>
      <c r="R49"/>
      <c r="S49" s="102"/>
    </row>
    <row r="50" spans="1:19" x14ac:dyDescent="0.35">
      <c r="A50" s="164">
        <v>2022</v>
      </c>
      <c r="B50" s="70" t="s">
        <v>99</v>
      </c>
      <c r="C50" s="71">
        <v>25123</v>
      </c>
      <c r="D50" s="72">
        <f t="shared" ref="D50" si="85">100*(C50/C49-1)</f>
        <v>-6.2469679441728543</v>
      </c>
      <c r="E50" s="72">
        <f t="shared" ref="E50" si="86">100*(C50/C46-1)</f>
        <v>-2.8499613302397475</v>
      </c>
      <c r="F50" s="71">
        <v>198802</v>
      </c>
      <c r="G50" s="72">
        <f t="shared" ref="G50" si="87">100*(F50/F49-1)</f>
        <v>1.2271375616114799</v>
      </c>
      <c r="H50" s="72">
        <f t="shared" ref="H50" si="88">100*(F50/F46-1)</f>
        <v>4.4940394844732223</v>
      </c>
      <c r="I50" s="71">
        <v>229081</v>
      </c>
      <c r="J50" s="72">
        <f t="shared" ref="J50" si="89">100*(I50/I49-1)</f>
        <v>-1.7544988249017845</v>
      </c>
      <c r="K50" s="72">
        <f t="shared" ref="K50" si="90">100*(I50/I46-1)</f>
        <v>-2.1464635677855282</v>
      </c>
      <c r="L50" s="88">
        <f t="shared" si="84"/>
        <v>49.430912614843955</v>
      </c>
      <c r="M50" s="102"/>
      <c r="O50" s="105"/>
      <c r="P50" s="111"/>
      <c r="Q50" s="102"/>
      <c r="R50"/>
      <c r="S50" s="102"/>
    </row>
    <row r="51" spans="1:19" x14ac:dyDescent="0.35">
      <c r="A51" s="164"/>
      <c r="B51" s="70" t="s">
        <v>100</v>
      </c>
      <c r="C51" s="71">
        <v>25137</v>
      </c>
      <c r="D51" s="72">
        <f t="shared" ref="D51" si="91">100*(C51/C50-1)</f>
        <v>5.5725828921704412E-2</v>
      </c>
      <c r="E51" s="72">
        <f t="shared" ref="E51" si="92">100*(C51/C47-1)</f>
        <v>-9.6149005789076263</v>
      </c>
      <c r="F51" s="71">
        <v>198445</v>
      </c>
      <c r="G51" s="72">
        <f t="shared" ref="G51" si="93">100*(F51/F50-1)</f>
        <v>-0.1795756581925767</v>
      </c>
      <c r="H51" s="72">
        <f t="shared" ref="H51" si="94">100*(F51/F47-1)</f>
        <v>5.3624996681621573</v>
      </c>
      <c r="I51" s="71">
        <v>233833</v>
      </c>
      <c r="J51" s="72">
        <f t="shared" ref="J51" si="95">100*(I51/I50-1)</f>
        <v>2.074375439255105</v>
      </c>
      <c r="K51" s="72">
        <f t="shared" ref="K51" si="96">100*(I51/I47-1)</f>
        <v>0.36871067157708826</v>
      </c>
      <c r="L51" s="88">
        <f t="shared" ref="L51:L55" si="97">100*SUM(F51,C51)/SUM(C51,F51,I51)</f>
        <v>48.879463944120765</v>
      </c>
      <c r="M51" s="102"/>
      <c r="O51" s="105"/>
      <c r="P51" s="111"/>
      <c r="Q51" s="102"/>
      <c r="R51"/>
      <c r="S51" s="102"/>
    </row>
    <row r="52" spans="1:19" x14ac:dyDescent="0.35">
      <c r="A52" s="164"/>
      <c r="B52" s="70" t="s">
        <v>101</v>
      </c>
      <c r="C52" s="71">
        <v>24656</v>
      </c>
      <c r="D52" s="72">
        <f t="shared" ref="D52" si="98">100*(C52/C51-1)</f>
        <v>-1.9135139435891291</v>
      </c>
      <c r="E52" s="72">
        <f t="shared" ref="E52" si="99">100*(C52/C48-1)</f>
        <v>-11.030924115036267</v>
      </c>
      <c r="F52" s="71">
        <v>201205</v>
      </c>
      <c r="G52" s="72">
        <f t="shared" ref="G52" si="100">100*(F52/F51-1)</f>
        <v>1.3908135755499096</v>
      </c>
      <c r="H52" s="72">
        <f t="shared" ref="H52" si="101">100*(F52/F48-1)</f>
        <v>3.9512908342245412</v>
      </c>
      <c r="I52" s="71">
        <v>236161</v>
      </c>
      <c r="J52" s="72">
        <f t="shared" ref="J52" si="102">100*(I52/I51-1)</f>
        <v>0.99558231729481861</v>
      </c>
      <c r="K52" s="72">
        <f t="shared" ref="K52" si="103">100*(I52/I48-1)</f>
        <v>1.485578245324537</v>
      </c>
      <c r="L52" s="88">
        <f t="shared" si="97"/>
        <v>48.885334464592596</v>
      </c>
      <c r="M52" s="102"/>
      <c r="O52" s="105"/>
      <c r="P52" s="111"/>
      <c r="Q52" s="102"/>
      <c r="R52"/>
      <c r="S52" s="102"/>
    </row>
    <row r="53" spans="1:19" x14ac:dyDescent="0.35">
      <c r="A53" s="164"/>
      <c r="B53" s="89" t="s">
        <v>102</v>
      </c>
      <c r="C53" s="71">
        <v>22147</v>
      </c>
      <c r="D53" s="72">
        <f t="shared" ref="D53" si="104">100*(C53/C52-1)</f>
        <v>-10.17602206359507</v>
      </c>
      <c r="E53" s="72">
        <f t="shared" ref="E53" si="105">100*(C53/C49-1)</f>
        <v>-17.35268873381348</v>
      </c>
      <c r="F53" s="71">
        <v>204099</v>
      </c>
      <c r="G53" s="72">
        <f t="shared" ref="G53" si="106">100*(F53/F52-1)</f>
        <v>1.4383340374245268</v>
      </c>
      <c r="H53" s="72">
        <f t="shared" ref="H53" si="107">100*(F53/F49-1)</f>
        <v>3.9242942686056548</v>
      </c>
      <c r="I53" s="71">
        <v>232609</v>
      </c>
      <c r="J53" s="72">
        <f t="shared" ref="J53" si="108">100*(I53/I52-1)</f>
        <v>-1.504058671838282</v>
      </c>
      <c r="K53" s="72">
        <f t="shared" ref="K53" si="109">100*(I53/I49-1)</f>
        <v>-0.24145266155456424</v>
      </c>
      <c r="L53" s="88">
        <f t="shared" si="97"/>
        <v>49.306643710976232</v>
      </c>
      <c r="M53" s="102"/>
      <c r="O53" s="105"/>
      <c r="P53" s="111"/>
      <c r="Q53" s="102"/>
      <c r="R53"/>
      <c r="S53" s="102"/>
    </row>
    <row r="54" spans="1:19" x14ac:dyDescent="0.35">
      <c r="A54" s="164">
        <v>2023</v>
      </c>
      <c r="B54" s="70" t="s">
        <v>99</v>
      </c>
      <c r="C54" s="71">
        <v>21361</v>
      </c>
      <c r="D54" s="72">
        <f t="shared" ref="D54" si="110">100*(C54/C53-1)</f>
        <v>-3.5490134103941862</v>
      </c>
      <c r="E54" s="72">
        <f t="shared" ref="E54" si="111">100*(C54/C50-1)</f>
        <v>-14.974326314532505</v>
      </c>
      <c r="F54" s="71">
        <v>204494</v>
      </c>
      <c r="G54" s="72">
        <f t="shared" ref="G54" si="112">100*(F54/F53-1)</f>
        <v>0.19353353029656351</v>
      </c>
      <c r="H54" s="72">
        <f t="shared" ref="H54" si="113">100*(F54/F50-1)</f>
        <v>2.8631502701180089</v>
      </c>
      <c r="I54" s="71">
        <v>237946</v>
      </c>
      <c r="J54" s="72">
        <f t="shared" ref="J54" si="114">100*(I54/I53-1)</f>
        <v>2.2944082129238375</v>
      </c>
      <c r="K54" s="72">
        <f t="shared" ref="K54" si="115">100*(I54/I50-1)</f>
        <v>3.8698102417922042</v>
      </c>
      <c r="L54" s="88">
        <f t="shared" si="97"/>
        <v>48.696531486564282</v>
      </c>
      <c r="M54" s="102"/>
      <c r="O54" s="105"/>
      <c r="P54" s="111"/>
      <c r="Q54" s="102"/>
      <c r="R54"/>
      <c r="S54" s="102"/>
    </row>
    <row r="55" spans="1:19" x14ac:dyDescent="0.35">
      <c r="A55" s="164"/>
      <c r="B55" s="70" t="s">
        <v>100</v>
      </c>
      <c r="C55" s="71">
        <v>21567</v>
      </c>
      <c r="D55" s="72">
        <f t="shared" ref="D55" si="116">100*(C55/C54-1)</f>
        <v>0.96437432704461479</v>
      </c>
      <c r="E55" s="72">
        <f t="shared" ref="E55" si="117">100*(C55/C51-1)</f>
        <v>-14.202172096908939</v>
      </c>
      <c r="F55" s="71">
        <v>206632</v>
      </c>
      <c r="G55" s="72">
        <f t="shared" ref="G55" si="118">100*(F55/F54-1)</f>
        <v>1.0455074476512838</v>
      </c>
      <c r="H55" s="72">
        <f t="shared" ref="H55" si="119">100*(F55/F51-1)</f>
        <v>4.1255763561692138</v>
      </c>
      <c r="I55" s="71">
        <v>237763</v>
      </c>
      <c r="J55" s="72">
        <f t="shared" ref="J55" si="120">100*(I55/I54-1)</f>
        <v>-7.6908206063563966E-2</v>
      </c>
      <c r="K55" s="72">
        <f t="shared" ref="K55" si="121">100*(I55/I51-1)</f>
        <v>1.6806866438868751</v>
      </c>
      <c r="L55" s="88">
        <f t="shared" si="97"/>
        <v>48.973736055729866</v>
      </c>
      <c r="M55" s="102"/>
      <c r="O55" s="105"/>
      <c r="P55" s="111"/>
      <c r="Q55" s="102"/>
      <c r="R55"/>
      <c r="S55" s="102"/>
    </row>
    <row r="56" spans="1:19" x14ac:dyDescent="0.35">
      <c r="A56" s="164"/>
      <c r="B56" s="70" t="s">
        <v>101</v>
      </c>
      <c r="C56" s="71">
        <v>21414</v>
      </c>
      <c r="D56" s="72">
        <f>100*(C56/C55-1)</f>
        <v>-0.7094171651133685</v>
      </c>
      <c r="E56" s="72">
        <f>100*(C56/C52-1)</f>
        <v>-13.14892926670993</v>
      </c>
      <c r="F56" s="71">
        <v>205444</v>
      </c>
      <c r="G56" s="72">
        <f>100*(F56/F55-1)</f>
        <v>-0.57493515041232568</v>
      </c>
      <c r="H56" s="72">
        <f>100*(F56/F52-1)</f>
        <v>2.1068064908923656</v>
      </c>
      <c r="I56" s="71">
        <v>240136</v>
      </c>
      <c r="J56" s="72">
        <f t="shared" ref="J56:J59" si="122">100*(I56/I55-1)</f>
        <v>0.99805268271346836</v>
      </c>
      <c r="K56" s="72">
        <f t="shared" ref="K56:K62" si="123">100*(I56/I52-1)</f>
        <v>1.6831737670487401</v>
      </c>
      <c r="L56" s="88">
        <f t="shared" ref="L56:L60" si="124">100*SUM(F56,C56)/SUM(C56,F56,I56)</f>
        <v>48.578354325751512</v>
      </c>
      <c r="M56" s="102"/>
      <c r="O56" s="105"/>
      <c r="P56" s="111"/>
      <c r="Q56" s="102"/>
      <c r="R56"/>
      <c r="S56" s="102"/>
    </row>
    <row r="57" spans="1:19" x14ac:dyDescent="0.35">
      <c r="A57" s="164"/>
      <c r="B57" s="70" t="s">
        <v>102</v>
      </c>
      <c r="C57" s="71">
        <v>18707</v>
      </c>
      <c r="D57" s="72">
        <f>100*(C57/C56-1)</f>
        <v>-12.64126272531988</v>
      </c>
      <c r="E57" s="72">
        <f>100*(C57/C53-1)</f>
        <v>-15.532577775770983</v>
      </c>
      <c r="F57" s="71">
        <v>214949</v>
      </c>
      <c r="G57" s="72">
        <f>100*(F57/F56-1)</f>
        <v>4.6265649033313316</v>
      </c>
      <c r="H57" s="72">
        <f>100*(F57/F53-1)</f>
        <v>5.3160476043488725</v>
      </c>
      <c r="I57" s="71">
        <v>241518</v>
      </c>
      <c r="J57" s="72">
        <f t="shared" si="122"/>
        <v>0.57550721257952908</v>
      </c>
      <c r="K57" s="72">
        <f t="shared" si="123"/>
        <v>3.8300323719202556</v>
      </c>
      <c r="L57" s="88">
        <f t="shared" si="124"/>
        <v>49.172724096857152</v>
      </c>
      <c r="M57" s="102"/>
      <c r="O57" s="105"/>
      <c r="P57" s="111"/>
      <c r="Q57" s="102"/>
      <c r="R57"/>
      <c r="S57" s="102"/>
    </row>
    <row r="58" spans="1:19" x14ac:dyDescent="0.35">
      <c r="A58" s="164">
        <v>2024</v>
      </c>
      <c r="B58" s="70" t="s">
        <v>99</v>
      </c>
      <c r="C58" s="71">
        <v>19828</v>
      </c>
      <c r="D58" s="72">
        <f>100*(C58/C57-1)</f>
        <v>5.9924092585663224</v>
      </c>
      <c r="E58" s="72">
        <f>100*(C58/C54-1)</f>
        <v>-7.1766303075698756</v>
      </c>
      <c r="F58" s="71">
        <v>218064</v>
      </c>
      <c r="G58" s="72">
        <f>100*(F58/F57-1)</f>
        <v>1.449180968508812</v>
      </c>
      <c r="H58" s="72">
        <f>100*(F58/F54-1)</f>
        <v>6.6358915175995348</v>
      </c>
      <c r="I58" s="71">
        <v>239830</v>
      </c>
      <c r="J58" s="72">
        <f t="shared" si="122"/>
        <v>-0.69891271043980296</v>
      </c>
      <c r="K58" s="72">
        <f t="shared" si="123"/>
        <v>0.79177628537567823</v>
      </c>
      <c r="L58" s="88">
        <f t="shared" si="124"/>
        <v>49.797162366397195</v>
      </c>
      <c r="N58" s="110"/>
      <c r="O58" s="86"/>
      <c r="P58"/>
      <c r="Q58" s="102"/>
      <c r="R58"/>
      <c r="S58" s="102"/>
    </row>
    <row r="59" spans="1:19" x14ac:dyDescent="0.35">
      <c r="A59" s="164"/>
      <c r="B59" s="70" t="s">
        <v>100</v>
      </c>
      <c r="C59" s="71">
        <v>19542</v>
      </c>
      <c r="D59" s="72">
        <f>100*(C59/C58-1)</f>
        <v>-1.4424046802501533</v>
      </c>
      <c r="E59" s="72">
        <f>100*(C59/C55-1)</f>
        <v>-9.3893448323828075</v>
      </c>
      <c r="F59" s="71">
        <v>220808</v>
      </c>
      <c r="G59" s="72">
        <f>100*(F59/F58-1)</f>
        <v>1.2583461736004109</v>
      </c>
      <c r="H59" s="72">
        <f>100*(F59/F55-1)</f>
        <v>6.8605056332029957</v>
      </c>
      <c r="I59" s="71">
        <v>238563</v>
      </c>
      <c r="J59" s="72">
        <f t="shared" si="122"/>
        <v>-0.52829087270149788</v>
      </c>
      <c r="K59" s="72">
        <f t="shared" si="123"/>
        <v>0.33646950955363852</v>
      </c>
      <c r="L59" s="88">
        <f t="shared" si="124"/>
        <v>50.186568332870479</v>
      </c>
      <c r="N59" s="110"/>
      <c r="O59" s="86"/>
      <c r="P59"/>
      <c r="Q59" s="102"/>
      <c r="R59"/>
      <c r="S59" s="102"/>
    </row>
    <row r="60" spans="1:19" x14ac:dyDescent="0.35">
      <c r="A60" s="164"/>
      <c r="B60" s="70" t="s">
        <v>101</v>
      </c>
      <c r="C60" s="71">
        <v>19171</v>
      </c>
      <c r="D60" s="72">
        <f t="shared" ref="D60:D62" si="125">100*(C60/C59-1)</f>
        <v>-1.8984750793163419</v>
      </c>
      <c r="E60" s="72">
        <f t="shared" ref="E60" si="126">100*(C60/C56-1)</f>
        <v>-10.47445596338844</v>
      </c>
      <c r="F60" s="71">
        <v>224800</v>
      </c>
      <c r="G60" s="72">
        <f t="shared" ref="G60:G62" si="127">100*(F60/F59-1)</f>
        <v>1.8079055106698938</v>
      </c>
      <c r="H60" s="72">
        <f t="shared" ref="H60:H62" si="128">100*(F60/F56-1)</f>
        <v>9.4215455306555498</v>
      </c>
      <c r="I60" s="71">
        <v>239190</v>
      </c>
      <c r="J60" s="72">
        <f>100*(I60/I59-1)</f>
        <v>0.26282365664416218</v>
      </c>
      <c r="K60" s="72">
        <f t="shared" si="123"/>
        <v>-0.39394343205516602</v>
      </c>
      <c r="L60" s="88">
        <f t="shared" si="124"/>
        <v>50.494762615360095</v>
      </c>
      <c r="N60" s="110"/>
      <c r="O60" s="86"/>
      <c r="P60"/>
      <c r="Q60" s="102"/>
      <c r="R60"/>
      <c r="S60" s="102"/>
    </row>
    <row r="61" spans="1:19" x14ac:dyDescent="0.35">
      <c r="A61" s="164"/>
      <c r="B61" s="70" t="s">
        <v>102</v>
      </c>
      <c r="C61" s="71">
        <v>19512</v>
      </c>
      <c r="D61" s="72">
        <f t="shared" si="125"/>
        <v>1.7787282875175947</v>
      </c>
      <c r="E61" s="72">
        <f>100*(C61/C57-1)</f>
        <v>4.3032020099428081</v>
      </c>
      <c r="F61" s="71">
        <v>230110</v>
      </c>
      <c r="G61" s="72">
        <f t="shared" si="127"/>
        <v>2.3620996441281239</v>
      </c>
      <c r="H61" s="72">
        <f t="shared" si="128"/>
        <v>7.0533010155897413</v>
      </c>
      <c r="I61" s="71">
        <v>239929</v>
      </c>
      <c r="J61" s="72">
        <f>100*(I61/I60-1)</f>
        <v>0.30895940465738292</v>
      </c>
      <c r="K61" s="72">
        <f t="shared" si="123"/>
        <v>-0.6579219768298894</v>
      </c>
      <c r="L61" s="88">
        <f>100*SUM(F61,C61)/SUM(C61,F61,I61)</f>
        <v>50.989988785642353</v>
      </c>
      <c r="N61" s="110"/>
      <c r="O61" s="86"/>
      <c r="P61"/>
      <c r="Q61" s="102"/>
      <c r="R61"/>
      <c r="S61" s="102"/>
    </row>
    <row r="62" spans="1:19" x14ac:dyDescent="0.35">
      <c r="A62" s="164">
        <v>2025</v>
      </c>
      <c r="B62" s="70" t="s">
        <v>99</v>
      </c>
      <c r="C62" s="71">
        <v>18714</v>
      </c>
      <c r="D62" s="72">
        <f t="shared" si="125"/>
        <v>-4.0897908979089737</v>
      </c>
      <c r="E62" s="72">
        <f t="shared" ref="E62" si="129">100*(C62/C58-1)</f>
        <v>-5.6183175307645712</v>
      </c>
      <c r="F62" s="71">
        <v>223206</v>
      </c>
      <c r="G62" s="72">
        <f t="shared" si="127"/>
        <v>-3.0003042023380111</v>
      </c>
      <c r="H62" s="72">
        <f t="shared" si="128"/>
        <v>2.3580233325996014</v>
      </c>
      <c r="I62" s="71">
        <v>241862</v>
      </c>
      <c r="J62" s="72">
        <f t="shared" ref="J62:J63" si="130">100*(I62/I61-1)</f>
        <v>0.80565500627269859</v>
      </c>
      <c r="K62" s="72">
        <f t="shared" si="123"/>
        <v>0.84726681399325265</v>
      </c>
      <c r="L62" s="88">
        <f t="shared" ref="L62:L63" si="131">100*SUM(F62,C62)/SUM(C62,F62,I62)</f>
        <v>50.00599443551021</v>
      </c>
      <c r="M62" s="102"/>
      <c r="O62" s="105"/>
      <c r="P62" s="111"/>
      <c r="Q62" s="102"/>
      <c r="R62"/>
      <c r="S62" s="102"/>
    </row>
    <row r="63" spans="1:19" x14ac:dyDescent="0.35">
      <c r="A63" s="164"/>
      <c r="B63" s="70" t="s">
        <v>100</v>
      </c>
      <c r="C63" s="71">
        <v>18932</v>
      </c>
      <c r="D63" s="72">
        <f>100*(C63/C62-1)</f>
        <v>1.1649032809661231</v>
      </c>
      <c r="E63" s="72">
        <f>100*(C63/C59-1)</f>
        <v>-3.1214819363422408</v>
      </c>
      <c r="F63" s="71">
        <v>225542</v>
      </c>
      <c r="G63" s="72">
        <f>100*(F63/F62-1)</f>
        <v>1.0465668485614144</v>
      </c>
      <c r="H63" s="72">
        <f>100*(F63/F59-1)</f>
        <v>2.1439440599978266</v>
      </c>
      <c r="I63" s="71">
        <v>244076</v>
      </c>
      <c r="J63" s="72">
        <f t="shared" si="130"/>
        <v>0.91539803689706378</v>
      </c>
      <c r="K63" s="72">
        <f t="shared" ref="K63" si="132">100*(I63/I59-1)</f>
        <v>2.3109199666335511</v>
      </c>
      <c r="L63" s="88">
        <f t="shared" si="131"/>
        <v>50.040732780677516</v>
      </c>
      <c r="N63" s="110"/>
      <c r="O63" s="86"/>
      <c r="P63"/>
      <c r="Q63" s="102"/>
      <c r="R63"/>
      <c r="S63" s="102"/>
    </row>
    <row r="64" spans="1:19" x14ac:dyDescent="0.35">
      <c r="A64" s="164"/>
      <c r="B64" s="70" t="s">
        <v>101</v>
      </c>
      <c r="C64" s="71">
        <v>18706</v>
      </c>
      <c r="D64" s="72">
        <f>100*(C64/C63-1)</f>
        <v>-1.1937460384534138</v>
      </c>
      <c r="E64" s="72">
        <f>100*(C64/C60-1)</f>
        <v>-2.4255385738876423</v>
      </c>
      <c r="F64" s="71">
        <v>228066</v>
      </c>
      <c r="G64" s="72">
        <f>100*(F64/F63-1)</f>
        <v>1.1190820335015284</v>
      </c>
      <c r="H64" s="72">
        <f>100*(F64/F60-1)</f>
        <v>1.4528469750889617</v>
      </c>
      <c r="I64" s="71">
        <v>243810</v>
      </c>
      <c r="J64" s="72">
        <f t="shared" ref="J64" si="133">100*(I64/I63-1)</f>
        <v>-0.10898244808993374</v>
      </c>
      <c r="K64" s="72">
        <f>100*(I64/I60-1)</f>
        <v>1.9315188762071944</v>
      </c>
      <c r="L64" s="88">
        <f t="shared" ref="L64" si="134">100*SUM(F64,C64)/SUM(C64,F64,I64)</f>
        <v>50.301886330929385</v>
      </c>
      <c r="N64" s="110"/>
      <c r="O64" s="86"/>
      <c r="P64"/>
      <c r="Q64" s="102"/>
      <c r="R64"/>
      <c r="S64" s="102"/>
    </row>
    <row r="65" spans="1:19" x14ac:dyDescent="0.35">
      <c r="A65" s="164"/>
      <c r="B65" s="70" t="s">
        <v>102</v>
      </c>
      <c r="C65" s="71">
        <v>18776</v>
      </c>
      <c r="D65" s="72">
        <f>100*(C65/C64-1)</f>
        <v>0.37421148294665141</v>
      </c>
      <c r="E65" s="72">
        <f>100*(C65/C61-1)</f>
        <v>-3.7720377203772082</v>
      </c>
      <c r="F65" s="71">
        <v>233632</v>
      </c>
      <c r="G65" s="72">
        <f>100*(F65/F64-1)</f>
        <v>2.4405216033955179</v>
      </c>
      <c r="H65" s="72">
        <f>100*(F65/F61-1)</f>
        <v>1.530572334970226</v>
      </c>
      <c r="I65" s="71">
        <v>244968</v>
      </c>
      <c r="J65" s="72">
        <f t="shared" ref="J65:J66" si="135">100*(I65/I64-1)</f>
        <v>0.47496000984372788</v>
      </c>
      <c r="K65" s="72">
        <f>100*(I65/I61-1)</f>
        <v>2.1002046438738153</v>
      </c>
      <c r="L65" s="88">
        <f t="shared" ref="L65" si="136">100*SUM(F65,C65)/SUM(C65,F65,I65)</f>
        <v>50.747925110982436</v>
      </c>
      <c r="N65" s="110"/>
      <c r="O65" s="86"/>
      <c r="P65"/>
      <c r="Q65" s="102"/>
      <c r="R65"/>
      <c r="S65" s="102"/>
    </row>
    <row r="66" spans="1:19" x14ac:dyDescent="0.35">
      <c r="A66" s="144">
        <v>2026</v>
      </c>
      <c r="B66" s="70" t="s">
        <v>99</v>
      </c>
      <c r="C66" s="71">
        <v>18886</v>
      </c>
      <c r="D66" s="72">
        <f t="shared" ref="D66" si="137">100*(C66/C65-1)</f>
        <v>0.58585428206221479</v>
      </c>
      <c r="E66" s="72">
        <f t="shared" ref="E66" si="138">100*(C66/C62-1)</f>
        <v>0.91909800149621024</v>
      </c>
      <c r="F66" s="71">
        <v>237832</v>
      </c>
      <c r="G66" s="72">
        <f t="shared" ref="G66" si="139">100*(F66/F65-1)</f>
        <v>1.797698945349957</v>
      </c>
      <c r="H66" s="72">
        <f t="shared" ref="H66" si="140">100*(F66/F62-1)</f>
        <v>6.5526912358986777</v>
      </c>
      <c r="I66" s="71">
        <v>251197</v>
      </c>
      <c r="J66" s="72">
        <f t="shared" si="135"/>
        <v>2.5427810979393284</v>
      </c>
      <c r="K66" s="72">
        <f t="shared" ref="K66" si="141">100*(I66/I62-1)</f>
        <v>3.8596389676757825</v>
      </c>
      <c r="L66" s="88">
        <f>100*SUM(F66,C66)/SUM(C66,F66,I66)</f>
        <v>50.543496451177852</v>
      </c>
      <c r="M66" s="102"/>
      <c r="O66" s="105"/>
      <c r="P66" s="111"/>
      <c r="Q66" s="102"/>
      <c r="R66"/>
      <c r="S66" s="102"/>
    </row>
    <row r="67" spans="1:19" x14ac:dyDescent="0.35">
      <c r="A67" s="115"/>
      <c r="B67" s="74"/>
      <c r="C67" s="75"/>
      <c r="D67" s="76"/>
      <c r="E67" s="76"/>
      <c r="F67" s="75"/>
      <c r="G67" s="76"/>
      <c r="H67" s="76"/>
      <c r="I67" s="75"/>
      <c r="J67" s="76"/>
      <c r="K67" s="76"/>
      <c r="L67" s="117"/>
      <c r="N67" s="110"/>
      <c r="O67" s="86"/>
      <c r="P67"/>
      <c r="Q67" s="102"/>
      <c r="R67"/>
      <c r="S67" s="102"/>
    </row>
    <row r="68" spans="1:19" x14ac:dyDescent="0.35">
      <c r="A68" s="115"/>
      <c r="B68" s="116"/>
      <c r="C68" s="120"/>
      <c r="D68" s="76"/>
      <c r="E68" s="76"/>
      <c r="F68" s="121"/>
      <c r="G68" s="76"/>
      <c r="H68" s="76"/>
      <c r="I68" s="121"/>
      <c r="J68" s="76"/>
      <c r="K68" s="76"/>
      <c r="L68" s="117"/>
      <c r="N68" s="110"/>
      <c r="O68" s="86"/>
      <c r="P68"/>
      <c r="Q68" s="102"/>
      <c r="R68"/>
      <c r="S68" s="102"/>
    </row>
    <row r="69" spans="1:19" x14ac:dyDescent="0.35">
      <c r="A69" s="63" t="s">
        <v>103</v>
      </c>
      <c r="F69" s="75"/>
      <c r="I69" s="102"/>
      <c r="N69" s="112"/>
    </row>
    <row r="70" spans="1:19" x14ac:dyDescent="0.35">
      <c r="A70" s="63" t="s">
        <v>105</v>
      </c>
      <c r="F70" s="91"/>
      <c r="I70" s="102"/>
      <c r="K70" s="102"/>
      <c r="L70" s="117"/>
      <c r="O70" s="106"/>
    </row>
    <row r="71" spans="1:19" x14ac:dyDescent="0.35">
      <c r="A71" s="77" t="s">
        <v>106</v>
      </c>
      <c r="I71" s="102"/>
      <c r="J71" s="102"/>
      <c r="K71" s="102"/>
      <c r="L71" s="102"/>
      <c r="M71" s="135"/>
      <c r="N71" s="107"/>
    </row>
    <row r="72" spans="1:19" x14ac:dyDescent="0.35">
      <c r="A72" s="63" t="s">
        <v>104</v>
      </c>
    </row>
  </sheetData>
  <autoFilter ref="B1:B28" xr:uid="{00000000-0009-0000-0000-000005000000}"/>
  <mergeCells count="33">
    <mergeCell ref="D12:E12"/>
    <mergeCell ref="A50:A53"/>
    <mergeCell ref="A34:A37"/>
    <mergeCell ref="A8:K8"/>
    <mergeCell ref="A2:K2"/>
    <mergeCell ref="A3:K3"/>
    <mergeCell ref="A4:K4"/>
    <mergeCell ref="A5:K5"/>
    <mergeCell ref="A7:K7"/>
    <mergeCell ref="A9:K9"/>
    <mergeCell ref="J10:K10"/>
    <mergeCell ref="A11:A13"/>
    <mergeCell ref="B11:B13"/>
    <mergeCell ref="F11:H11"/>
    <mergeCell ref="I11:K11"/>
    <mergeCell ref="C11:E11"/>
    <mergeCell ref="L11:L13"/>
    <mergeCell ref="F12:F13"/>
    <mergeCell ref="G12:H12"/>
    <mergeCell ref="I12:I13"/>
    <mergeCell ref="J12:K12"/>
    <mergeCell ref="A54:A57"/>
    <mergeCell ref="C12:C13"/>
    <mergeCell ref="A30:A33"/>
    <mergeCell ref="A26:A29"/>
    <mergeCell ref="A62:A65"/>
    <mergeCell ref="A14:A17"/>
    <mergeCell ref="A58:A61"/>
    <mergeCell ref="A18:A21"/>
    <mergeCell ref="A46:A49"/>
    <mergeCell ref="A42:A45"/>
    <mergeCell ref="A22:A25"/>
    <mergeCell ref="A38:A4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3"/>
  <sheetViews>
    <sheetView showGridLines="0" tabSelected="1" zoomScale="85" zoomScaleNormal="85" workbookViewId="0">
      <pane xSplit="2" ySplit="13" topLeftCell="C14" activePane="bottomRight" state="frozen"/>
      <selection activeCell="A57" sqref="A57:B57"/>
      <selection pane="topRight" activeCell="A57" sqref="A57:B57"/>
      <selection pane="bottomLeft" activeCell="A57" sqref="A57:B57"/>
      <selection pane="bottomRight" activeCell="K23" sqref="K23"/>
    </sheetView>
  </sheetViews>
  <sheetFormatPr baseColWidth="10" defaultColWidth="11.453125" defaultRowHeight="14.5" x14ac:dyDescent="0.35"/>
  <cols>
    <col min="1" max="2" width="11.7265625" style="63" customWidth="1"/>
    <col min="3" max="3" width="13.453125" style="63" bestFit="1" customWidth="1"/>
    <col min="4" max="5" width="14.453125" style="63" customWidth="1"/>
    <col min="6" max="6" width="13.453125" style="63" bestFit="1" customWidth="1"/>
    <col min="7" max="8" width="14.453125" style="63" customWidth="1"/>
    <col min="9" max="16384" width="11.453125" style="63"/>
  </cols>
  <sheetData>
    <row r="1" spans="1:8" s="58" customFormat="1" ht="13" x14ac:dyDescent="0.3">
      <c r="A1" s="55"/>
      <c r="B1" s="56"/>
      <c r="C1" s="56"/>
      <c r="D1" s="56"/>
      <c r="E1" s="56"/>
      <c r="F1" s="56"/>
      <c r="G1" s="56"/>
      <c r="H1" s="56"/>
    </row>
    <row r="2" spans="1:8" s="58" customFormat="1" x14ac:dyDescent="0.3">
      <c r="A2" s="154" t="s">
        <v>85</v>
      </c>
      <c r="B2" s="155"/>
      <c r="C2" s="155"/>
      <c r="D2" s="155"/>
      <c r="E2" s="155"/>
      <c r="F2" s="155"/>
      <c r="G2" s="155"/>
      <c r="H2" s="155"/>
    </row>
    <row r="3" spans="1:8" s="58" customFormat="1" x14ac:dyDescent="0.3">
      <c r="A3" s="154" t="s">
        <v>86</v>
      </c>
      <c r="B3" s="155"/>
      <c r="C3" s="155"/>
      <c r="D3" s="155"/>
      <c r="E3" s="155"/>
      <c r="F3" s="155"/>
      <c r="G3" s="155"/>
      <c r="H3" s="155"/>
    </row>
    <row r="4" spans="1:8" s="58" customFormat="1" x14ac:dyDescent="0.3">
      <c r="A4" s="154" t="s">
        <v>87</v>
      </c>
      <c r="B4" s="155"/>
      <c r="C4" s="155"/>
      <c r="D4" s="155"/>
      <c r="E4" s="155"/>
      <c r="F4" s="155"/>
      <c r="G4" s="155"/>
      <c r="H4" s="155"/>
    </row>
    <row r="5" spans="1:8" s="58" customFormat="1" x14ac:dyDescent="0.3">
      <c r="A5" s="154" t="s">
        <v>88</v>
      </c>
      <c r="B5" s="155"/>
      <c r="C5" s="155"/>
      <c r="D5" s="155"/>
      <c r="E5" s="155"/>
      <c r="F5" s="155"/>
      <c r="G5" s="155"/>
      <c r="H5" s="155"/>
    </row>
    <row r="6" spans="1:8" s="58" customFormat="1" x14ac:dyDescent="0.3">
      <c r="A6" s="60"/>
      <c r="B6" s="61"/>
      <c r="C6" s="61"/>
      <c r="D6" s="61"/>
      <c r="E6" s="61"/>
      <c r="F6" s="61"/>
      <c r="G6" s="61"/>
      <c r="H6" s="61"/>
    </row>
    <row r="7" spans="1:8" s="58" customFormat="1" x14ac:dyDescent="0.35">
      <c r="A7" s="150" t="s">
        <v>89</v>
      </c>
      <c r="B7" s="151"/>
      <c r="C7" s="151"/>
      <c r="D7" s="151"/>
      <c r="E7" s="151"/>
      <c r="F7" s="151"/>
      <c r="G7" s="151"/>
      <c r="H7" s="151"/>
    </row>
    <row r="8" spans="1:8" x14ac:dyDescent="0.35">
      <c r="A8" s="150" t="s">
        <v>119</v>
      </c>
      <c r="B8" s="151"/>
      <c r="C8" s="151"/>
      <c r="D8" s="151"/>
      <c r="E8" s="151"/>
      <c r="F8" s="151"/>
      <c r="G8" s="151"/>
      <c r="H8" s="151"/>
    </row>
    <row r="9" spans="1:8" x14ac:dyDescent="0.35">
      <c r="A9" s="154" t="s">
        <v>156</v>
      </c>
      <c r="B9" s="155"/>
      <c r="C9" s="155"/>
      <c r="D9" s="155"/>
      <c r="E9" s="155"/>
      <c r="F9" s="155"/>
      <c r="G9" s="155"/>
      <c r="H9" s="155"/>
    </row>
    <row r="10" spans="1:8" x14ac:dyDescent="0.35">
      <c r="A10" s="64"/>
      <c r="B10" s="65"/>
      <c r="C10" s="65"/>
      <c r="D10" s="65"/>
      <c r="E10" s="65"/>
    </row>
    <row r="11" spans="1:8" ht="15" customHeight="1" x14ac:dyDescent="0.35">
      <c r="A11" s="156" t="s">
        <v>92</v>
      </c>
      <c r="B11" s="156" t="s">
        <v>93</v>
      </c>
      <c r="C11" s="158" t="s">
        <v>94</v>
      </c>
      <c r="D11" s="159"/>
      <c r="E11" s="160"/>
      <c r="F11" s="161" t="s">
        <v>95</v>
      </c>
      <c r="G11" s="152"/>
      <c r="H11" s="153"/>
    </row>
    <row r="12" spans="1:8" ht="15" customHeight="1" x14ac:dyDescent="0.35">
      <c r="A12" s="156"/>
      <c r="B12" s="156"/>
      <c r="C12" s="156" t="s">
        <v>120</v>
      </c>
      <c r="D12" s="159" t="s">
        <v>97</v>
      </c>
      <c r="E12" s="160"/>
      <c r="F12" s="162" t="s">
        <v>120</v>
      </c>
      <c r="G12" s="152" t="s">
        <v>97</v>
      </c>
      <c r="H12" s="153"/>
    </row>
    <row r="13" spans="1:8" x14ac:dyDescent="0.35">
      <c r="A13" s="157"/>
      <c r="B13" s="157"/>
      <c r="C13" s="157"/>
      <c r="D13" s="66" t="s">
        <v>75</v>
      </c>
      <c r="E13" s="67" t="s">
        <v>98</v>
      </c>
      <c r="F13" s="163"/>
      <c r="G13" s="68" t="s">
        <v>75</v>
      </c>
      <c r="H13" s="69" t="s">
        <v>98</v>
      </c>
    </row>
    <row r="14" spans="1:8" x14ac:dyDescent="0.35">
      <c r="A14" s="164">
        <v>2013</v>
      </c>
      <c r="B14" s="70" t="s">
        <v>99</v>
      </c>
      <c r="C14" s="103"/>
      <c r="D14" s="72"/>
      <c r="E14" s="72"/>
      <c r="F14" s="131">
        <v>2.6421829839141975E-2</v>
      </c>
      <c r="G14" s="72"/>
      <c r="H14" s="72"/>
    </row>
    <row r="15" spans="1:8" x14ac:dyDescent="0.35">
      <c r="A15" s="164"/>
      <c r="B15" s="70" t="s">
        <v>100</v>
      </c>
      <c r="C15" s="103"/>
      <c r="D15" s="72"/>
      <c r="E15" s="72"/>
      <c r="F15" s="131">
        <v>2.6742006470284962E-2</v>
      </c>
      <c r="G15" s="72">
        <f>100*(F15/F14-1)</f>
        <v>1.2117882564994353</v>
      </c>
      <c r="H15" s="72"/>
    </row>
    <row r="16" spans="1:8" x14ac:dyDescent="0.35">
      <c r="A16" s="164"/>
      <c r="B16" s="70" t="s">
        <v>101</v>
      </c>
      <c r="C16" s="103"/>
      <c r="D16" s="72"/>
      <c r="E16" s="72"/>
      <c r="F16" s="131">
        <v>2.3723290720769334E-2</v>
      </c>
      <c r="G16" s="72">
        <f t="shared" ref="G16:G34" si="0">100*(F16/F15-1)</f>
        <v>-11.288291897131764</v>
      </c>
      <c r="H16" s="72"/>
    </row>
    <row r="17" spans="1:8" x14ac:dyDescent="0.35">
      <c r="A17" s="164"/>
      <c r="B17" s="70" t="s">
        <v>102</v>
      </c>
      <c r="C17" s="103"/>
      <c r="D17" s="72"/>
      <c r="E17" s="72"/>
      <c r="F17" s="131">
        <v>2.1605250215716937E-2</v>
      </c>
      <c r="G17" s="72">
        <f t="shared" si="0"/>
        <v>-8.9281058432508669</v>
      </c>
      <c r="H17" s="72"/>
    </row>
    <row r="18" spans="1:8" x14ac:dyDescent="0.35">
      <c r="A18" s="164">
        <v>2014</v>
      </c>
      <c r="B18" s="70" t="s">
        <v>99</v>
      </c>
      <c r="C18" s="103"/>
      <c r="D18" s="72"/>
      <c r="E18" s="72"/>
      <c r="F18" s="131">
        <v>2.0574501080265487E-2</v>
      </c>
      <c r="G18" s="72">
        <f t="shared" si="0"/>
        <v>-4.7708271145206265</v>
      </c>
      <c r="H18" s="72">
        <f>100*(F18/F14-1)</f>
        <v>-22.130672986978762</v>
      </c>
    </row>
    <row r="19" spans="1:8" x14ac:dyDescent="0.35">
      <c r="A19" s="164"/>
      <c r="B19" s="70" t="s">
        <v>100</v>
      </c>
      <c r="C19" s="103"/>
      <c r="D19" s="72"/>
      <c r="E19" s="72"/>
      <c r="F19" s="131">
        <v>1.9529075326373751E-2</v>
      </c>
      <c r="G19" s="72">
        <f t="shared" si="0"/>
        <v>-5.0811718340741718</v>
      </c>
      <c r="H19" s="72">
        <f t="shared" ref="H19:H34" si="1">100*(F19/F15-1)</f>
        <v>-26.972288530129696</v>
      </c>
    </row>
    <row r="20" spans="1:8" x14ac:dyDescent="0.35">
      <c r="A20" s="164"/>
      <c r="B20" s="70" t="s">
        <v>101</v>
      </c>
      <c r="C20" s="103"/>
      <c r="D20" s="72"/>
      <c r="E20" s="72"/>
      <c r="F20" s="131">
        <v>1.9121744131240629E-2</v>
      </c>
      <c r="G20" s="72">
        <f t="shared" si="0"/>
        <v>-2.0857679553472064</v>
      </c>
      <c r="H20" s="72">
        <f t="shared" si="1"/>
        <v>-19.396746613656468</v>
      </c>
    </row>
    <row r="21" spans="1:8" x14ac:dyDescent="0.35">
      <c r="A21" s="164"/>
      <c r="B21" s="70" t="s">
        <v>102</v>
      </c>
      <c r="C21" s="103"/>
      <c r="D21" s="72"/>
      <c r="E21" s="72"/>
      <c r="F21" s="131">
        <v>1.8184387413675139E-2</v>
      </c>
      <c r="G21" s="72">
        <f t="shared" si="0"/>
        <v>-4.9020461268177939</v>
      </c>
      <c r="H21" s="72">
        <f t="shared" si="1"/>
        <v>-15.83347921401651</v>
      </c>
    </row>
    <row r="22" spans="1:8" x14ac:dyDescent="0.35">
      <c r="A22" s="164">
        <v>2015</v>
      </c>
      <c r="B22" s="70" t="s">
        <v>99</v>
      </c>
      <c r="C22" s="131">
        <v>3.4975662220553226E-2</v>
      </c>
      <c r="D22" s="72"/>
      <c r="E22" s="72"/>
      <c r="F22" s="131">
        <v>1.7755951276485042E-2</v>
      </c>
      <c r="G22" s="72">
        <f t="shared" si="0"/>
        <v>-2.3560658241800425</v>
      </c>
      <c r="H22" s="72">
        <f t="shared" si="1"/>
        <v>-13.699237676698385</v>
      </c>
    </row>
    <row r="23" spans="1:8" x14ac:dyDescent="0.35">
      <c r="A23" s="164"/>
      <c r="B23" s="70" t="s">
        <v>100</v>
      </c>
      <c r="C23" s="131">
        <v>3.5486986262372795E-2</v>
      </c>
      <c r="D23" s="72">
        <f t="shared" ref="D23:D34" si="2">100*(C23/C22-1)</f>
        <v>1.4619424175451146</v>
      </c>
      <c r="E23" s="72"/>
      <c r="F23" s="131">
        <v>1.8430233008520407E-2</v>
      </c>
      <c r="G23" s="72">
        <f t="shared" si="0"/>
        <v>3.7974970844189215</v>
      </c>
      <c r="H23" s="72">
        <f t="shared" si="1"/>
        <v>-5.6266991626038321</v>
      </c>
    </row>
    <row r="24" spans="1:8" x14ac:dyDescent="0.35">
      <c r="A24" s="164"/>
      <c r="B24" s="70" t="s">
        <v>101</v>
      </c>
      <c r="C24" s="131">
        <v>3.4646420170688655E-2</v>
      </c>
      <c r="D24" s="72">
        <f t="shared" si="2"/>
        <v>-2.3686601208381619</v>
      </c>
      <c r="E24" s="72"/>
      <c r="F24" s="131">
        <v>1.7693550849654665E-2</v>
      </c>
      <c r="G24" s="72">
        <f t="shared" si="0"/>
        <v>-3.9971396917508839</v>
      </c>
      <c r="H24" s="72">
        <f t="shared" si="1"/>
        <v>-7.4689488144160325</v>
      </c>
    </row>
    <row r="25" spans="1:8" x14ac:dyDescent="0.35">
      <c r="A25" s="164"/>
      <c r="B25" s="70" t="s">
        <v>102</v>
      </c>
      <c r="C25" s="131">
        <v>3.3652928683263875E-2</v>
      </c>
      <c r="D25" s="72">
        <f t="shared" si="2"/>
        <v>-2.8675155543639308</v>
      </c>
      <c r="E25" s="72"/>
      <c r="F25" s="131">
        <v>1.6087381793927831E-2</v>
      </c>
      <c r="G25" s="72">
        <f t="shared" si="0"/>
        <v>-9.0777089877252202</v>
      </c>
      <c r="H25" s="72">
        <f t="shared" si="1"/>
        <v>-11.531901361550979</v>
      </c>
    </row>
    <row r="26" spans="1:8" x14ac:dyDescent="0.35">
      <c r="A26" s="164">
        <v>2016</v>
      </c>
      <c r="B26" s="70" t="s">
        <v>99</v>
      </c>
      <c r="C26" s="131">
        <v>3.3770488070841792E-2</v>
      </c>
      <c r="D26" s="72">
        <f t="shared" si="2"/>
        <v>0.34932884648575246</v>
      </c>
      <c r="E26" s="72">
        <f t="shared" ref="E26:E34" si="3">100*(C26/C22-1)</f>
        <v>-3.4457507683820832</v>
      </c>
      <c r="F26" s="131">
        <v>1.5844473855122394E-2</v>
      </c>
      <c r="G26" s="72">
        <f t="shared" si="0"/>
        <v>-1.5099283520275675</v>
      </c>
      <c r="H26" s="72">
        <f t="shared" si="1"/>
        <v>-10.76527746443019</v>
      </c>
    </row>
    <row r="27" spans="1:8" x14ac:dyDescent="0.35">
      <c r="A27" s="164"/>
      <c r="B27" s="70" t="s">
        <v>100</v>
      </c>
      <c r="C27" s="131">
        <v>3.3610064197539341E-2</v>
      </c>
      <c r="D27" s="72">
        <f t="shared" si="2"/>
        <v>-0.47504161907854225</v>
      </c>
      <c r="E27" s="72">
        <f t="shared" si="3"/>
        <v>-5.289043287464434</v>
      </c>
      <c r="F27" s="131">
        <v>1.5477538131883611E-2</v>
      </c>
      <c r="G27" s="72">
        <f t="shared" si="0"/>
        <v>-2.3158593121737292</v>
      </c>
      <c r="H27" s="72">
        <f t="shared" si="1"/>
        <v>-16.020930800341748</v>
      </c>
    </row>
    <row r="28" spans="1:8" x14ac:dyDescent="0.35">
      <c r="A28" s="164"/>
      <c r="B28" s="70" t="s">
        <v>101</v>
      </c>
      <c r="C28" s="131">
        <v>3.3750929982706915E-2</v>
      </c>
      <c r="D28" s="72">
        <f t="shared" si="2"/>
        <v>0.41911786999171419</v>
      </c>
      <c r="E28" s="72">
        <f t="shared" si="3"/>
        <v>-2.5846542978178677</v>
      </c>
      <c r="F28" s="131">
        <v>1.5653009177492787E-2</v>
      </c>
      <c r="G28" s="72">
        <f t="shared" si="0"/>
        <v>1.1337141870625178</v>
      </c>
      <c r="H28" s="72">
        <f t="shared" si="1"/>
        <v>-11.532686058896447</v>
      </c>
    </row>
    <row r="29" spans="1:8" x14ac:dyDescent="0.35">
      <c r="A29" s="164"/>
      <c r="B29" s="70" t="s">
        <v>102</v>
      </c>
      <c r="C29" s="131">
        <v>3.2985640263364549E-2</v>
      </c>
      <c r="D29" s="72">
        <f t="shared" si="2"/>
        <v>-2.267462614317528</v>
      </c>
      <c r="E29" s="72">
        <f t="shared" si="3"/>
        <v>-1.9828539328025196</v>
      </c>
      <c r="F29" s="131">
        <v>1.4869434658210679E-2</v>
      </c>
      <c r="G29" s="72">
        <f t="shared" si="0"/>
        <v>-5.0059034042399748</v>
      </c>
      <c r="H29" s="72">
        <f t="shared" si="1"/>
        <v>-7.5708225944936869</v>
      </c>
    </row>
    <row r="30" spans="1:8" x14ac:dyDescent="0.35">
      <c r="A30" s="164">
        <v>2017</v>
      </c>
      <c r="B30" s="70" t="s">
        <v>99</v>
      </c>
      <c r="C30" s="131">
        <v>3.352682538237392E-2</v>
      </c>
      <c r="D30" s="72">
        <f t="shared" si="2"/>
        <v>1.6406688325235841</v>
      </c>
      <c r="E30" s="72">
        <f t="shared" si="3"/>
        <v>-0.72152551647085561</v>
      </c>
      <c r="F30" s="131">
        <v>1.6109510840129702E-2</v>
      </c>
      <c r="G30" s="72">
        <f t="shared" si="0"/>
        <v>8.3397668467124255</v>
      </c>
      <c r="H30" s="72">
        <f t="shared" si="1"/>
        <v>1.6727408396816079</v>
      </c>
    </row>
    <row r="31" spans="1:8" x14ac:dyDescent="0.35">
      <c r="A31" s="164"/>
      <c r="B31" s="70" t="s">
        <v>100</v>
      </c>
      <c r="C31" s="131">
        <v>3.3778401369312705E-2</v>
      </c>
      <c r="D31" s="72">
        <f t="shared" si="2"/>
        <v>0.75037222901230827</v>
      </c>
      <c r="E31" s="72">
        <f t="shared" si="3"/>
        <v>0.50085346693771182</v>
      </c>
      <c r="F31" s="131">
        <v>1.5377744966633498E-2</v>
      </c>
      <c r="G31" s="72">
        <f t="shared" si="0"/>
        <v>-4.5424462651797892</v>
      </c>
      <c r="H31" s="72">
        <f t="shared" si="1"/>
        <v>-0.64476123011152353</v>
      </c>
    </row>
    <row r="32" spans="1:8" x14ac:dyDescent="0.35">
      <c r="A32" s="164"/>
      <c r="B32" s="70" t="s">
        <v>101</v>
      </c>
      <c r="C32" s="131">
        <v>3.5880551135808389E-2</v>
      </c>
      <c r="D32" s="72">
        <f t="shared" si="2"/>
        <v>6.2233548104069447</v>
      </c>
      <c r="E32" s="72">
        <f t="shared" si="3"/>
        <v>6.3098147345647559</v>
      </c>
      <c r="F32" s="131">
        <v>1.4824598142569154E-2</v>
      </c>
      <c r="G32" s="72">
        <f t="shared" si="0"/>
        <v>-3.5970607216113781</v>
      </c>
      <c r="H32" s="72">
        <f t="shared" si="1"/>
        <v>-5.2923436352084412</v>
      </c>
    </row>
    <row r="33" spans="1:8" x14ac:dyDescent="0.35">
      <c r="A33" s="164"/>
      <c r="B33" s="70" t="s">
        <v>102</v>
      </c>
      <c r="C33" s="131">
        <v>3.5044861686840588E-2</v>
      </c>
      <c r="D33" s="72">
        <f t="shared" si="2"/>
        <v>-2.3290875488637397</v>
      </c>
      <c r="E33" s="72">
        <f t="shared" si="3"/>
        <v>6.2427814255984204</v>
      </c>
      <c r="F33" s="131">
        <v>1.4434884134359007E-2</v>
      </c>
      <c r="G33" s="72">
        <f t="shared" si="0"/>
        <v>-2.6288335404591856</v>
      </c>
      <c r="H33" s="72">
        <f t="shared" si="1"/>
        <v>-2.9224414635812712</v>
      </c>
    </row>
    <row r="34" spans="1:8" x14ac:dyDescent="0.35">
      <c r="A34" s="164">
        <v>2018</v>
      </c>
      <c r="B34" s="70" t="s">
        <v>99</v>
      </c>
      <c r="C34" s="131">
        <v>3.4707912292132832E-2</v>
      </c>
      <c r="D34" s="72">
        <f t="shared" si="2"/>
        <v>-0.96148016710330131</v>
      </c>
      <c r="E34" s="72">
        <f t="shared" si="3"/>
        <v>3.5228116479523397</v>
      </c>
      <c r="F34" s="131">
        <v>1.4656826291339296E-2</v>
      </c>
      <c r="G34" s="72">
        <f t="shared" si="0"/>
        <v>1.5375402733715404</v>
      </c>
      <c r="H34" s="72">
        <f t="shared" si="1"/>
        <v>-9.0175584051359721</v>
      </c>
    </row>
    <row r="35" spans="1:8" x14ac:dyDescent="0.35">
      <c r="A35" s="164"/>
      <c r="B35" s="70" t="s">
        <v>100</v>
      </c>
      <c r="C35" s="131">
        <v>3.4812084759127546E-2</v>
      </c>
      <c r="D35" s="72">
        <f>100*(C35/C34-1)</f>
        <v>0.30014040060348801</v>
      </c>
      <c r="E35" s="72">
        <f>100*(C35/C31-1)</f>
        <v>3.0601903817565779</v>
      </c>
      <c r="F35" s="131">
        <v>1.4799498898753953E-2</v>
      </c>
      <c r="G35" s="72">
        <f>100*(F35/F34-1)</f>
        <v>0.9734208796549737</v>
      </c>
      <c r="H35" s="72">
        <f>100*(F35/F31-1)</f>
        <v>-3.7602786958310097</v>
      </c>
    </row>
    <row r="36" spans="1:8" x14ac:dyDescent="0.35">
      <c r="A36" s="164"/>
      <c r="B36" s="70" t="s">
        <v>101</v>
      </c>
      <c r="C36" s="131">
        <v>3.5411614018634921E-2</v>
      </c>
      <c r="D36" s="72">
        <f t="shared" ref="D36" si="4">100*(C36/C35-1)</f>
        <v>1.7221871762511443</v>
      </c>
      <c r="E36" s="72">
        <f t="shared" ref="E36" si="5">100*(C36/C32-1)</f>
        <v>-1.3069395600935341</v>
      </c>
      <c r="F36" s="131">
        <v>1.4776219773841666E-2</v>
      </c>
      <c r="G36" s="72">
        <f t="shared" ref="G36" si="6">100*(F36/F35-1)</f>
        <v>-0.15729671032473913</v>
      </c>
      <c r="H36" s="72">
        <f t="shared" ref="H36" si="7">100*(F36/F32-1)</f>
        <v>-0.32633848325754888</v>
      </c>
    </row>
    <row r="37" spans="1:8" x14ac:dyDescent="0.35">
      <c r="A37" s="164"/>
      <c r="B37" s="70" t="s">
        <v>102</v>
      </c>
      <c r="C37" s="131">
        <v>3.5193741662808975E-2</v>
      </c>
      <c r="D37" s="72">
        <f>100*(C37/C36-1)</f>
        <v>-0.61525677906489884</v>
      </c>
      <c r="E37" s="72">
        <f>100*(C37/C33-1)</f>
        <v>0.42482683281439559</v>
      </c>
      <c r="F37" s="131">
        <v>1.5814000230661832E-2</v>
      </c>
      <c r="G37" s="72">
        <f t="shared" ref="G37:G38" si="8">100*(F37/F36-1)</f>
        <v>7.0233149797714001</v>
      </c>
      <c r="H37" s="72">
        <f t="shared" ref="H37:H38" si="9">100*(F37/F33-1)</f>
        <v>9.5540503371284391</v>
      </c>
    </row>
    <row r="38" spans="1:8" x14ac:dyDescent="0.35">
      <c r="A38" s="164">
        <v>2019</v>
      </c>
      <c r="B38" s="70" t="s">
        <v>99</v>
      </c>
      <c r="C38" s="131">
        <v>3.5270766553528017E-2</v>
      </c>
      <c r="D38" s="72">
        <f>100*(C38/C37-1)</f>
        <v>0.21885962412584448</v>
      </c>
      <c r="E38" s="72">
        <f t="shared" ref="E38" si="10">100*(C38/C34-1)</f>
        <v>1.621688612837624</v>
      </c>
      <c r="F38" s="131">
        <v>1.6023022785218031E-2</v>
      </c>
      <c r="G38" s="72">
        <f t="shared" si="8"/>
        <v>1.321756364660498</v>
      </c>
      <c r="H38" s="72">
        <f t="shared" si="9"/>
        <v>9.3212300311290353</v>
      </c>
    </row>
    <row r="39" spans="1:8" x14ac:dyDescent="0.35">
      <c r="A39" s="164"/>
      <c r="B39" s="70" t="s">
        <v>100</v>
      </c>
      <c r="C39" s="131">
        <v>3.5376678626845362E-2</v>
      </c>
      <c r="D39" s="72">
        <f t="shared" ref="D39:D41" si="11">100*(C39/C38-1)</f>
        <v>0.30028287918439922</v>
      </c>
      <c r="E39" s="72">
        <f t="shared" ref="E39:E40" si="12">100*(C39/C35-1)</f>
        <v>1.6218329687071709</v>
      </c>
      <c r="F39" s="131">
        <v>1.6007239180545509E-2</v>
      </c>
      <c r="G39" s="72">
        <f t="shared" ref="G39:G41" si="13">100*(F39/F38-1)</f>
        <v>-9.8505786854918842E-2</v>
      </c>
      <c r="H39" s="72">
        <f t="shared" ref="H39:H41" si="14">100*(F39/F35-1)</f>
        <v>8.1606836153975681</v>
      </c>
    </row>
    <row r="40" spans="1:8" x14ac:dyDescent="0.35">
      <c r="A40" s="164"/>
      <c r="B40" s="70" t="s">
        <v>101</v>
      </c>
      <c r="C40" s="131">
        <v>3.5363709000004614E-2</v>
      </c>
      <c r="D40" s="72">
        <f t="shared" si="11"/>
        <v>-3.6661516411851114E-2</v>
      </c>
      <c r="E40" s="72">
        <f t="shared" si="12"/>
        <v>-0.13528052860030115</v>
      </c>
      <c r="F40" s="131">
        <v>1.5810814492800054E-2</v>
      </c>
      <c r="G40" s="72">
        <f t="shared" si="13"/>
        <v>-1.2270990989138308</v>
      </c>
      <c r="H40" s="72">
        <f t="shared" si="14"/>
        <v>7.0017550821078745</v>
      </c>
    </row>
    <row r="41" spans="1:8" x14ac:dyDescent="0.35">
      <c r="A41" s="164"/>
      <c r="B41" s="70" t="s">
        <v>102</v>
      </c>
      <c r="C41" s="131">
        <v>3.4687671928332081E-2</v>
      </c>
      <c r="D41" s="72">
        <f t="shared" si="11"/>
        <v>-1.9116690267767078</v>
      </c>
      <c r="E41" s="72">
        <f t="shared" ref="E41:E47" si="15">100*(C41/C37-1)</f>
        <v>-1.4379537683874122</v>
      </c>
      <c r="F41" s="131">
        <v>1.5426633895762536E-2</v>
      </c>
      <c r="G41" s="72">
        <f t="shared" si="13"/>
        <v>-2.4298596205304057</v>
      </c>
      <c r="H41" s="72">
        <f t="shared" si="14"/>
        <v>-2.4495151716782515</v>
      </c>
    </row>
    <row r="42" spans="1:8" x14ac:dyDescent="0.35">
      <c r="A42" s="164">
        <v>2020</v>
      </c>
      <c r="B42" s="70" t="s">
        <v>99</v>
      </c>
      <c r="C42" s="131">
        <v>3.564608336785452E-2</v>
      </c>
      <c r="D42" s="72">
        <f t="shared" ref="D42" si="16">100*(C42/C41-1)</f>
        <v>2.7629742390974155</v>
      </c>
      <c r="E42" s="72">
        <f t="shared" si="15"/>
        <v>1.0641016654880708</v>
      </c>
      <c r="F42" s="131">
        <v>1.6292875089520292E-2</v>
      </c>
      <c r="G42" s="72">
        <f t="shared" ref="G42" si="17">100*(F42/F41-1)</f>
        <v>5.6152314212609911</v>
      </c>
      <c r="H42" s="72">
        <f t="shared" ref="H42" si="18">100*(F42/F38-1)</f>
        <v>1.6841535328228519</v>
      </c>
    </row>
    <row r="43" spans="1:8" x14ac:dyDescent="0.35">
      <c r="A43" s="164"/>
      <c r="B43" s="70" t="s">
        <v>100</v>
      </c>
      <c r="C43" s="131">
        <v>4.5312859840595639E-2</v>
      </c>
      <c r="D43" s="72">
        <f t="shared" ref="D43" si="19">100*(C43/C42-1)</f>
        <v>27.118761893090838</v>
      </c>
      <c r="E43" s="72">
        <f t="shared" si="15"/>
        <v>28.086811988647998</v>
      </c>
      <c r="F43" s="131">
        <v>1.7177395698429371E-2</v>
      </c>
      <c r="G43" s="72">
        <f t="shared" ref="G43" si="20">100*(F43/F42-1)</f>
        <v>5.4288798266059812</v>
      </c>
      <c r="H43" s="72">
        <f t="shared" ref="H43" si="21">100*(F43/F39-1)</f>
        <v>7.3101707589027454</v>
      </c>
    </row>
    <row r="44" spans="1:8" x14ac:dyDescent="0.35">
      <c r="A44" s="164"/>
      <c r="B44" s="70" t="s">
        <v>101</v>
      </c>
      <c r="C44" s="131">
        <v>4.2229834336000305E-2</v>
      </c>
      <c r="D44" s="72">
        <f t="shared" ref="D44" si="22">100*(C44/C43-1)</f>
        <v>-6.8038643233752865</v>
      </c>
      <c r="E44" s="72">
        <f t="shared" si="15"/>
        <v>19.415738705447417</v>
      </c>
      <c r="F44" s="131">
        <v>1.6926855997515637E-2</v>
      </c>
      <c r="G44" s="72">
        <f t="shared" ref="G44" si="23">100*(F44/F43-1)</f>
        <v>-1.4585429905223823</v>
      </c>
      <c r="H44" s="72">
        <f t="shared" ref="H44" si="24">100*(F44/F40-1)</f>
        <v>7.0587224030982609</v>
      </c>
    </row>
    <row r="45" spans="1:8" x14ac:dyDescent="0.35">
      <c r="A45" s="164"/>
      <c r="B45" s="70" t="s">
        <v>102</v>
      </c>
      <c r="C45" s="131">
        <v>3.9439147158702295E-2</v>
      </c>
      <c r="D45" s="72">
        <f t="shared" ref="D45" si="25">100*(C45/C44-1)</f>
        <v>-6.6083308665006779</v>
      </c>
      <c r="E45" s="72">
        <f t="shared" si="15"/>
        <v>13.697878716643764</v>
      </c>
      <c r="F45" s="131">
        <v>1.652658446792428E-2</v>
      </c>
      <c r="G45" s="72">
        <f t="shared" ref="G45" si="26">100*(F45/F44-1)</f>
        <v>-2.3647127951588076</v>
      </c>
      <c r="H45" s="72">
        <f t="shared" ref="H45" si="27">100*(F45/F41-1)</f>
        <v>7.1302046810346909</v>
      </c>
    </row>
    <row r="46" spans="1:8" x14ac:dyDescent="0.35">
      <c r="A46" s="164">
        <v>2021</v>
      </c>
      <c r="B46" s="70" t="s">
        <v>99</v>
      </c>
      <c r="C46" s="131">
        <v>3.727313864330941E-2</v>
      </c>
      <c r="D46" s="72">
        <f t="shared" ref="D46:D47" si="28">100*(C46/C45-1)</f>
        <v>-5.4920267587859168</v>
      </c>
      <c r="E46" s="72">
        <f t="shared" si="15"/>
        <v>4.5644713857179608</v>
      </c>
      <c r="F46" s="131">
        <v>1.5760086073486737E-2</v>
      </c>
      <c r="G46" s="72">
        <f t="shared" ref="G46" si="29">100*(F46/F45-1)</f>
        <v>-4.6379722072954932</v>
      </c>
      <c r="H46" s="72">
        <f t="shared" ref="H46" si="30">100*(F46/F42-1)</f>
        <v>-3.2700736555468346</v>
      </c>
    </row>
    <row r="47" spans="1:8" x14ac:dyDescent="0.35">
      <c r="A47" s="164"/>
      <c r="B47" s="70" t="s">
        <v>100</v>
      </c>
      <c r="C47" s="131">
        <v>4.698460859791672E-2</v>
      </c>
      <c r="D47" s="72">
        <f t="shared" si="28"/>
        <v>26.054875731133343</v>
      </c>
      <c r="E47" s="72">
        <f t="shared" si="15"/>
        <v>3.6893472696317708</v>
      </c>
      <c r="F47" s="131">
        <v>1.5404709187406048E-2</v>
      </c>
      <c r="G47" s="72">
        <f t="shared" ref="G47" si="31">100*(F47/F46-1)</f>
        <v>-2.2549171649420163</v>
      </c>
      <c r="H47" s="72">
        <f t="shared" ref="H47" si="32">100*(F47/F43-1)</f>
        <v>-10.319879346933892</v>
      </c>
    </row>
    <row r="48" spans="1:8" x14ac:dyDescent="0.35">
      <c r="A48" s="164"/>
      <c r="B48" s="70" t="s">
        <v>101</v>
      </c>
      <c r="C48" s="131">
        <v>3.4034164336239049E-2</v>
      </c>
      <c r="D48" s="72">
        <f t="shared" ref="D48" si="33">100*(C48/C47-1)</f>
        <v>-27.563163018988924</v>
      </c>
      <c r="E48" s="72">
        <f t="shared" ref="E48" si="34">100*(C48/C44-1)</f>
        <v>-19.407298486071888</v>
      </c>
      <c r="F48" s="131">
        <v>1.4151687314749748E-2</v>
      </c>
      <c r="G48" s="72">
        <f t="shared" ref="G48" si="35">100*(F48/F47-1)</f>
        <v>-8.1340183538206272</v>
      </c>
      <c r="H48" s="72">
        <f t="shared" ref="H48" si="36">100*(F48/F44-1)</f>
        <v>-16.395062870347576</v>
      </c>
    </row>
    <row r="49" spans="1:8" x14ac:dyDescent="0.35">
      <c r="A49" s="164"/>
      <c r="B49" s="70" t="s">
        <v>102</v>
      </c>
      <c r="C49" s="131">
        <v>3.2726016611862509E-2</v>
      </c>
      <c r="D49" s="72">
        <f t="shared" ref="D49" si="37">100*(C49/C48-1)</f>
        <v>-3.8436310980130228</v>
      </c>
      <c r="E49" s="72">
        <f t="shared" ref="E49" si="38">100*(C49/C45-1)</f>
        <v>-17.021490144871265</v>
      </c>
      <c r="F49" s="131">
        <v>1.3722566996939037E-2</v>
      </c>
      <c r="G49" s="72">
        <f t="shared" ref="G49" si="39">100*(F49/F48-1)</f>
        <v>-3.0322908375982616</v>
      </c>
      <c r="H49" s="72">
        <f t="shared" ref="H49" si="40">100*(F49/F45-1)</f>
        <v>-16.966708858853664</v>
      </c>
    </row>
    <row r="50" spans="1:8" x14ac:dyDescent="0.35">
      <c r="A50" s="164">
        <v>2022</v>
      </c>
      <c r="B50" s="70" t="s">
        <v>99</v>
      </c>
      <c r="C50" s="131">
        <v>3.2665479058856431E-2</v>
      </c>
      <c r="D50" s="72">
        <f t="shared" ref="D50" si="41">100*(C50/C49-1)</f>
        <v>-0.18498295629457706</v>
      </c>
      <c r="E50" s="72">
        <f t="shared" ref="E50" si="42">100*(C50/C46-1)</f>
        <v>-12.361877084048734</v>
      </c>
      <c r="F50" s="131">
        <v>1.3260551785249985E-2</v>
      </c>
      <c r="G50" s="72">
        <f t="shared" ref="G50" si="43">100*(F50/F49-1)</f>
        <v>-3.3668278813439811</v>
      </c>
      <c r="H50" s="72">
        <f t="shared" ref="H50" si="44">100*(F50/F46-1)</f>
        <v>-15.859902519452163</v>
      </c>
    </row>
    <row r="51" spans="1:8" x14ac:dyDescent="0.35">
      <c r="A51" s="164"/>
      <c r="B51" s="70" t="s">
        <v>100</v>
      </c>
      <c r="C51" s="131">
        <v>3.270639453467987E-2</v>
      </c>
      <c r="D51" s="72">
        <f t="shared" ref="D51" si="45">100*(C51/C50-1)</f>
        <v>0.125256010327357</v>
      </c>
      <c r="E51" s="72">
        <f t="shared" ref="E51" si="46">100*(C51/C47-1)</f>
        <v>-30.38913058833046</v>
      </c>
      <c r="F51" s="131">
        <v>1.3817598078478285E-2</v>
      </c>
      <c r="G51" s="72">
        <f t="shared" ref="G51:G55" si="47">100*(F51/F50-1)</f>
        <v>4.2007776316511647</v>
      </c>
      <c r="H51" s="72">
        <f t="shared" ref="H51:H55" si="48">100*(F51/F47-1)</f>
        <v>-10.302765794665492</v>
      </c>
    </row>
    <row r="52" spans="1:8" x14ac:dyDescent="0.35">
      <c r="A52" s="164"/>
      <c r="B52" s="70" t="s">
        <v>101</v>
      </c>
      <c r="C52" s="131">
        <v>3.0098564526520977E-2</v>
      </c>
      <c r="D52" s="72">
        <f t="shared" ref="D52" si="49">100*(C52/C51-1)</f>
        <v>-7.9734560940176618</v>
      </c>
      <c r="E52" s="72">
        <f t="shared" ref="E52" si="50">100*(C52/C48-1)</f>
        <v>-11.563673991923185</v>
      </c>
      <c r="F52" s="131">
        <v>1.4277356854722768E-2</v>
      </c>
      <c r="G52" s="72">
        <f t="shared" si="47"/>
        <v>3.3273422315024836</v>
      </c>
      <c r="H52" s="72">
        <f t="shared" si="48"/>
        <v>0.88801806581777498</v>
      </c>
    </row>
    <row r="53" spans="1:8" x14ac:dyDescent="0.35">
      <c r="A53" s="164"/>
      <c r="B53" s="70" t="s">
        <v>102</v>
      </c>
      <c r="C53" s="131">
        <v>3.1192896675268332E-2</v>
      </c>
      <c r="D53" s="72">
        <f t="shared" ref="D53" si="51">100*(C53/C52-1)</f>
        <v>3.6358283724231999</v>
      </c>
      <c r="E53" s="72">
        <f t="shared" ref="E53" si="52">100*(C53/C49-1)</f>
        <v>-4.6847129449859581</v>
      </c>
      <c r="F53" s="131">
        <v>1.3577286541370368E-2</v>
      </c>
      <c r="G53" s="72">
        <f t="shared" si="47"/>
        <v>-4.9033607584083487</v>
      </c>
      <c r="H53" s="72">
        <f t="shared" si="48"/>
        <v>-1.058697367635919</v>
      </c>
    </row>
    <row r="54" spans="1:8" x14ac:dyDescent="0.35">
      <c r="A54" s="164">
        <v>2023</v>
      </c>
      <c r="B54" s="70" t="s">
        <v>99</v>
      </c>
      <c r="C54" s="131">
        <v>3.0346659495002138E-2</v>
      </c>
      <c r="D54" s="72">
        <f t="shared" ref="D54" si="53">100*(C54/C53-1)</f>
        <v>-2.7129163061574313</v>
      </c>
      <c r="E54" s="72">
        <f t="shared" ref="E54" si="54">100*(C54/C50-1)</f>
        <v>-7.0986853114147213</v>
      </c>
      <c r="F54" s="131">
        <v>1.4151914769992037E-2</v>
      </c>
      <c r="G54" s="72">
        <f t="shared" si="47"/>
        <v>4.2322759180986713</v>
      </c>
      <c r="H54" s="72">
        <f t="shared" si="48"/>
        <v>6.7219147376169852</v>
      </c>
    </row>
    <row r="55" spans="1:8" x14ac:dyDescent="0.35">
      <c r="A55" s="164"/>
      <c r="B55" s="70" t="s">
        <v>100</v>
      </c>
      <c r="C55" s="131">
        <v>3.1644307153176704E-2</v>
      </c>
      <c r="D55" s="72">
        <f t="shared" ref="D55" si="55">100*(C55/C54-1)</f>
        <v>4.2760807277264945</v>
      </c>
      <c r="E55" s="72">
        <f t="shared" ref="E55" si="56">100*(C55/C51-1)</f>
        <v>-3.2473386217395261</v>
      </c>
      <c r="F55" s="131">
        <v>1.4203963175291668E-2</v>
      </c>
      <c r="G55" s="72">
        <f t="shared" si="47"/>
        <v>0.36778348474790779</v>
      </c>
      <c r="H55" s="72">
        <f t="shared" si="48"/>
        <v>2.7961813234036015</v>
      </c>
    </row>
    <row r="56" spans="1:8" x14ac:dyDescent="0.35">
      <c r="A56" s="164"/>
      <c r="B56" s="70" t="s">
        <v>101</v>
      </c>
      <c r="C56" s="131">
        <v>3.1983567986762947E-2</v>
      </c>
      <c r="D56" s="72">
        <f>100*(C56/C55-1)</f>
        <v>1.0721070047260861</v>
      </c>
      <c r="E56" s="72">
        <f>100*(C56/C52-1)</f>
        <v>6.2627686399496563</v>
      </c>
      <c r="F56" s="131">
        <v>1.4493896405036821E-2</v>
      </c>
      <c r="G56" s="72">
        <f t="shared" ref="G56:G62" si="57">100*(F56/F55-1)</f>
        <v>2.0412136117721191</v>
      </c>
      <c r="H56" s="72">
        <f t="shared" ref="H56:H62" si="58">100*(F56/F52-1)</f>
        <v>1.5166641313054008</v>
      </c>
    </row>
    <row r="57" spans="1:8" x14ac:dyDescent="0.35">
      <c r="A57" s="164"/>
      <c r="B57" s="70" t="s">
        <v>102</v>
      </c>
      <c r="C57" s="131">
        <v>3.3555000147336533E-2</v>
      </c>
      <c r="D57" s="72">
        <f>100*(C57/C56-1)</f>
        <v>4.9132484569074819</v>
      </c>
      <c r="E57" s="72">
        <f>100*(C57/C53-1)</f>
        <v>7.5725685134623077</v>
      </c>
      <c r="F57" s="131">
        <v>1.4300025372436652E-2</v>
      </c>
      <c r="G57" s="72">
        <f t="shared" si="57"/>
        <v>-1.337604652209301</v>
      </c>
      <c r="H57" s="72">
        <f t="shared" si="58"/>
        <v>5.3231463360817965</v>
      </c>
    </row>
    <row r="58" spans="1:8" x14ac:dyDescent="0.35">
      <c r="A58" s="164">
        <v>2024</v>
      </c>
      <c r="B58" s="70" t="s">
        <v>99</v>
      </c>
      <c r="C58" s="131">
        <v>3.3940528341602917E-2</v>
      </c>
      <c r="D58" s="72">
        <f>100*(C58/C57-1)</f>
        <v>1.1489440994593147</v>
      </c>
      <c r="E58" s="72">
        <f>100*(C58/C54-1)</f>
        <v>11.842716484800132</v>
      </c>
      <c r="F58" s="131">
        <v>1.4601747461790928E-2</v>
      </c>
      <c r="G58" s="72">
        <f t="shared" si="57"/>
        <v>2.10994093713881</v>
      </c>
      <c r="H58" s="72">
        <f t="shared" si="58"/>
        <v>3.1785994977352683</v>
      </c>
    </row>
    <row r="59" spans="1:8" x14ac:dyDescent="0.35">
      <c r="A59" s="164"/>
      <c r="B59" s="70" t="s">
        <v>100</v>
      </c>
      <c r="C59" s="131">
        <v>3.4918350126940174E-2</v>
      </c>
      <c r="D59" s="72">
        <f>100*(C59/C58-1)</f>
        <v>2.8809857510045944</v>
      </c>
      <c r="E59" s="72">
        <f>100*(C59/C55-1)</f>
        <v>10.346388555499765</v>
      </c>
      <c r="F59" s="131">
        <v>1.4380449095687812E-2</v>
      </c>
      <c r="G59" s="72">
        <f t="shared" si="57"/>
        <v>-1.5155608373737306</v>
      </c>
      <c r="H59" s="72">
        <f t="shared" si="58"/>
        <v>1.2425118132039836</v>
      </c>
    </row>
    <row r="60" spans="1:8" x14ac:dyDescent="0.35">
      <c r="A60" s="164"/>
      <c r="B60" s="70" t="s">
        <v>101</v>
      </c>
      <c r="C60" s="131">
        <v>3.5837725137239373E-2</v>
      </c>
      <c r="D60" s="72">
        <f t="shared" ref="D60:D62" si="59">100*(C60/C59-1)</f>
        <v>2.632927979005184</v>
      </c>
      <c r="E60" s="72">
        <f t="shared" ref="E60:E62" si="60">100*(C60/C56-1)</f>
        <v>12.050428995512785</v>
      </c>
      <c r="F60" s="131">
        <v>1.4378632749152541E-2</v>
      </c>
      <c r="G60" s="72">
        <f t="shared" si="57"/>
        <v>-1.2630666282986702E-2</v>
      </c>
      <c r="H60" s="72">
        <f t="shared" si="58"/>
        <v>-0.79525651807629272</v>
      </c>
    </row>
    <row r="61" spans="1:8" x14ac:dyDescent="0.35">
      <c r="A61" s="164"/>
      <c r="B61" s="70" t="s">
        <v>102</v>
      </c>
      <c r="C61" s="131">
        <v>3.6183943582195163E-2</v>
      </c>
      <c r="D61" s="72">
        <f t="shared" si="59"/>
        <v>0.96607260541776707</v>
      </c>
      <c r="E61" s="72">
        <f t="shared" si="60"/>
        <v>7.834729319967848</v>
      </c>
      <c r="F61" s="131">
        <v>1.3718346409263118E-2</v>
      </c>
      <c r="G61" s="72">
        <f t="shared" si="57"/>
        <v>-4.5921357851520295</v>
      </c>
      <c r="H61" s="72">
        <f t="shared" si="58"/>
        <v>-4.06767783989197</v>
      </c>
    </row>
    <row r="62" spans="1:8" x14ac:dyDescent="0.35">
      <c r="A62" s="164">
        <v>2025</v>
      </c>
      <c r="B62" s="70" t="s">
        <v>99</v>
      </c>
      <c r="C62" s="131">
        <v>3.4828471400779826E-2</v>
      </c>
      <c r="D62" s="72">
        <f t="shared" si="59"/>
        <v>-3.7460598465069439</v>
      </c>
      <c r="E62" s="72">
        <f t="shared" si="60"/>
        <v>2.6161733554645572</v>
      </c>
      <c r="F62" s="131">
        <v>1.3798003424191385E-2</v>
      </c>
      <c r="G62" s="72">
        <f t="shared" si="57"/>
        <v>0.58066047139966326</v>
      </c>
      <c r="H62" s="72">
        <f t="shared" si="58"/>
        <v>-5.5044373264414919</v>
      </c>
    </row>
    <row r="63" spans="1:8" x14ac:dyDescent="0.35">
      <c r="A63" s="164"/>
      <c r="B63" s="70" t="s">
        <v>100</v>
      </c>
      <c r="C63" s="140">
        <v>3.419140508350612E-2</v>
      </c>
      <c r="D63" s="139">
        <f>100*(C63/C62-1)</f>
        <v>-1.8291538263130347</v>
      </c>
      <c r="E63" s="139">
        <f>100*(C63/C59-1)</f>
        <v>-2.0818424719133644</v>
      </c>
      <c r="F63" s="140">
        <v>1.3690260140869208E-2</v>
      </c>
      <c r="G63" s="72">
        <f t="shared" ref="G63:G66" si="61">100*(F63/F62-1)</f>
        <v>-0.78086140443534013</v>
      </c>
      <c r="H63" s="72">
        <f t="shared" ref="H63:H66" si="62">100*(F63/F59-1)</f>
        <v>-4.7994951355557314</v>
      </c>
    </row>
    <row r="64" spans="1:8" x14ac:dyDescent="0.35">
      <c r="A64" s="164"/>
      <c r="B64" s="70" t="s">
        <v>101</v>
      </c>
      <c r="C64" s="131">
        <v>3.3391987257602992E-2</v>
      </c>
      <c r="D64" s="139">
        <f>100*(C64/C63-1)</f>
        <v>-2.3380666104557468</v>
      </c>
      <c r="E64" s="139">
        <f>100*(C64/C60-1)</f>
        <v>-6.8244785914019612</v>
      </c>
      <c r="F64" s="131">
        <v>1.3008883447823109E-2</v>
      </c>
      <c r="G64" s="72">
        <f t="shared" si="61"/>
        <v>-4.9770909101427563</v>
      </c>
      <c r="H64" s="72">
        <f t="shared" si="62"/>
        <v>-9.5262833763534509</v>
      </c>
    </row>
    <row r="65" spans="1:8" x14ac:dyDescent="0.35">
      <c r="A65" s="164"/>
      <c r="B65" s="70" t="s">
        <v>102</v>
      </c>
      <c r="C65" s="131">
        <v>3.2523954084262161E-2</v>
      </c>
      <c r="D65" s="72">
        <f>100*(C65/C64-1)</f>
        <v>-2.5995253491335468</v>
      </c>
      <c r="E65" s="72">
        <f>100*(C65/C61-1)</f>
        <v>-10.114954688725398</v>
      </c>
      <c r="F65" s="131">
        <v>1.2031773366745841E-2</v>
      </c>
      <c r="G65" s="72">
        <f t="shared" si="61"/>
        <v>-7.5110987426117326</v>
      </c>
      <c r="H65" s="72">
        <f t="shared" si="62"/>
        <v>-12.294288190437019</v>
      </c>
    </row>
    <row r="66" spans="1:8" x14ac:dyDescent="0.35">
      <c r="A66" s="144">
        <v>2026</v>
      </c>
      <c r="B66" s="231" t="s">
        <v>99</v>
      </c>
      <c r="C66" s="140">
        <v>3.1908582864518142E-2</v>
      </c>
      <c r="D66" s="139">
        <f t="shared" ref="D66" si="63">100*(C66/C65-1)</f>
        <v>-1.8920553698659526</v>
      </c>
      <c r="E66" s="139">
        <f t="shared" ref="E66" si="64">100*(C66/C62-1)</f>
        <v>-8.3836252893840886</v>
      </c>
      <c r="F66" s="140">
        <v>1.1800793195066104E-2</v>
      </c>
      <c r="G66" s="139">
        <f>100*(F66/F65-1)</f>
        <v>-1.919751682807902</v>
      </c>
      <c r="H66" s="139">
        <f>100*(F66/F62-1)</f>
        <v>-14.474632073388726</v>
      </c>
    </row>
    <row r="67" spans="1:8" x14ac:dyDescent="0.35">
      <c r="A67" s="115"/>
      <c r="B67" s="74"/>
      <c r="C67" s="126"/>
      <c r="D67" s="76"/>
      <c r="E67" s="76"/>
      <c r="F67" s="126"/>
      <c r="G67" s="76"/>
      <c r="H67" s="76"/>
    </row>
    <row r="68" spans="1:8" x14ac:dyDescent="0.35">
      <c r="A68" s="115"/>
      <c r="B68" s="74"/>
      <c r="C68" s="126"/>
      <c r="D68" s="76"/>
      <c r="E68" s="76"/>
      <c r="F68" s="119"/>
      <c r="G68" s="76"/>
      <c r="H68" s="76"/>
    </row>
    <row r="69" spans="1:8" x14ac:dyDescent="0.35">
      <c r="A69" s="63" t="s">
        <v>103</v>
      </c>
      <c r="D69" s="107"/>
    </row>
    <row r="70" spans="1:8" x14ac:dyDescent="0.35">
      <c r="A70" s="63" t="s">
        <v>105</v>
      </c>
    </row>
    <row r="71" spans="1:8" x14ac:dyDescent="0.35">
      <c r="A71" s="77" t="s">
        <v>106</v>
      </c>
    </row>
    <row r="72" spans="1:8" x14ac:dyDescent="0.35">
      <c r="A72" s="63" t="s">
        <v>104</v>
      </c>
    </row>
    <row r="73" spans="1:8" x14ac:dyDescent="0.35">
      <c r="A73" s="63" t="s">
        <v>121</v>
      </c>
    </row>
  </sheetData>
  <mergeCells count="28">
    <mergeCell ref="A42:A45"/>
    <mergeCell ref="A30:A33"/>
    <mergeCell ref="A62:A65"/>
    <mergeCell ref="A14:A17"/>
    <mergeCell ref="A50:A53"/>
    <mergeCell ref="A58:A61"/>
    <mergeCell ref="A46:A49"/>
    <mergeCell ref="A34:A37"/>
    <mergeCell ref="A18:A21"/>
    <mergeCell ref="A22:A25"/>
    <mergeCell ref="A26:A29"/>
    <mergeCell ref="A38:A41"/>
    <mergeCell ref="A54:A57"/>
    <mergeCell ref="A2:H2"/>
    <mergeCell ref="A3:H3"/>
    <mergeCell ref="A4:H4"/>
    <mergeCell ref="A5:H5"/>
    <mergeCell ref="A7:H7"/>
    <mergeCell ref="A8:H8"/>
    <mergeCell ref="G12:H12"/>
    <mergeCell ref="A9:H9"/>
    <mergeCell ref="A11:A13"/>
    <mergeCell ref="B11:B13"/>
    <mergeCell ref="C11:E11"/>
    <mergeCell ref="F11:H11"/>
    <mergeCell ref="C12:C13"/>
    <mergeCell ref="D12:E12"/>
    <mergeCell ref="F12:F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62"/>
  <sheetViews>
    <sheetView workbookViewId="0">
      <selection activeCell="H19" sqref="H19"/>
    </sheetView>
  </sheetViews>
  <sheetFormatPr baseColWidth="10" defaultColWidth="11.453125" defaultRowHeight="14.5" x14ac:dyDescent="0.35"/>
  <sheetData>
    <row r="3" spans="2:19" x14ac:dyDescent="0.35">
      <c r="C3" s="220" t="s">
        <v>122</v>
      </c>
      <c r="D3" s="221"/>
      <c r="E3" s="30"/>
      <c r="F3" s="34"/>
      <c r="G3" s="38"/>
      <c r="H3" s="34"/>
      <c r="I3" s="30"/>
      <c r="J3" s="39"/>
      <c r="K3" s="38"/>
      <c r="L3" s="34"/>
      <c r="M3" s="38"/>
      <c r="N3" s="40"/>
      <c r="O3" s="41"/>
      <c r="P3" s="34"/>
      <c r="Q3" s="41" t="s">
        <v>123</v>
      </c>
      <c r="R3" s="34" t="s">
        <v>124</v>
      </c>
      <c r="S3" s="46" t="s">
        <v>123</v>
      </c>
    </row>
    <row r="4" spans="2:19" x14ac:dyDescent="0.35">
      <c r="C4" s="219" t="s">
        <v>125</v>
      </c>
      <c r="D4" s="222"/>
      <c r="E4" s="31" t="s">
        <v>126</v>
      </c>
      <c r="F4" s="35" t="s">
        <v>127</v>
      </c>
      <c r="G4" s="31" t="s">
        <v>128</v>
      </c>
      <c r="H4" s="35" t="s">
        <v>129</v>
      </c>
      <c r="I4" s="31" t="s">
        <v>130</v>
      </c>
      <c r="J4" s="35" t="s">
        <v>131</v>
      </c>
      <c r="K4" s="31" t="s">
        <v>132</v>
      </c>
      <c r="L4" s="35" t="s">
        <v>133</v>
      </c>
      <c r="M4" s="31" t="s">
        <v>134</v>
      </c>
      <c r="N4" s="35" t="s">
        <v>135</v>
      </c>
      <c r="O4" s="31" t="s">
        <v>136</v>
      </c>
      <c r="P4" s="35" t="s">
        <v>137</v>
      </c>
      <c r="Q4" s="42"/>
      <c r="R4" s="45"/>
      <c r="S4" s="47"/>
    </row>
    <row r="5" spans="2:19" x14ac:dyDescent="0.35">
      <c r="C5" s="223" t="s">
        <v>20</v>
      </c>
      <c r="D5" s="224"/>
      <c r="E5" s="31" t="s">
        <v>138</v>
      </c>
      <c r="F5" s="35" t="s">
        <v>139</v>
      </c>
      <c r="G5" s="31" t="s">
        <v>140</v>
      </c>
      <c r="H5" s="35" t="s">
        <v>141</v>
      </c>
      <c r="I5" s="31" t="s">
        <v>142</v>
      </c>
      <c r="J5" s="35" t="s">
        <v>143</v>
      </c>
      <c r="K5" s="31" t="s">
        <v>144</v>
      </c>
      <c r="L5" s="35" t="s">
        <v>145</v>
      </c>
      <c r="M5" s="31" t="s">
        <v>146</v>
      </c>
      <c r="N5" s="35" t="s">
        <v>147</v>
      </c>
      <c r="O5" s="31" t="s">
        <v>148</v>
      </c>
      <c r="P5" s="35" t="s">
        <v>149</v>
      </c>
      <c r="Q5" s="50" t="s">
        <v>150</v>
      </c>
      <c r="R5" s="35" t="s">
        <v>151</v>
      </c>
      <c r="S5" s="51" t="s">
        <v>152</v>
      </c>
    </row>
    <row r="6" spans="2:19" ht="15" x14ac:dyDescent="0.4">
      <c r="B6">
        <f>+C6</f>
        <v>2005</v>
      </c>
      <c r="C6" s="219">
        <v>2005</v>
      </c>
      <c r="D6" s="28" t="s">
        <v>99</v>
      </c>
      <c r="E6" s="32">
        <v>7143.6430660990181</v>
      </c>
      <c r="F6" s="36">
        <v>5012.7028371764654</v>
      </c>
      <c r="G6" s="32">
        <v>12225.325997997501</v>
      </c>
      <c r="H6" s="36">
        <v>2829.2932319862439</v>
      </c>
      <c r="I6" s="32">
        <v>3031.488832629118</v>
      </c>
      <c r="J6" s="36">
        <v>12540.418578965189</v>
      </c>
      <c r="K6" s="32">
        <v>2773.7675806790789</v>
      </c>
      <c r="L6" s="36">
        <v>2774.410441230822</v>
      </c>
      <c r="M6" s="32">
        <v>8079.4405240614115</v>
      </c>
      <c r="N6" s="36">
        <v>2710.2996834915757</v>
      </c>
      <c r="O6" s="32">
        <v>9792.4442481508213</v>
      </c>
      <c r="P6" s="36">
        <v>1950.9703052677487</v>
      </c>
      <c r="Q6" s="43">
        <v>70864.205327734991</v>
      </c>
      <c r="R6" s="36">
        <v>7672.3317237927649</v>
      </c>
      <c r="S6" s="48">
        <v>78536.537051527761</v>
      </c>
    </row>
    <row r="7" spans="2:19" ht="15" x14ac:dyDescent="0.4">
      <c r="B7">
        <f>+IF(C7=0,B6,C7)</f>
        <v>2005</v>
      </c>
      <c r="C7" s="219"/>
      <c r="D7" s="28" t="s">
        <v>100</v>
      </c>
      <c r="E7" s="32">
        <v>5664.8283381456677</v>
      </c>
      <c r="F7" s="36">
        <v>5398.4069817495983</v>
      </c>
      <c r="G7" s="32">
        <v>13462.606800532392</v>
      </c>
      <c r="H7" s="36">
        <v>2955.4044930926329</v>
      </c>
      <c r="I7" s="32">
        <v>2620.2976962479315</v>
      </c>
      <c r="J7" s="36">
        <v>13404.778657602017</v>
      </c>
      <c r="K7" s="32">
        <v>3037.8246790701278</v>
      </c>
      <c r="L7" s="36">
        <v>2896.2994660769918</v>
      </c>
      <c r="M7" s="32">
        <v>8115.402329208021</v>
      </c>
      <c r="N7" s="36">
        <v>3966.0479345879776</v>
      </c>
      <c r="O7" s="32">
        <v>10777.282249022188</v>
      </c>
      <c r="P7" s="36">
        <v>1973.1101129773383</v>
      </c>
      <c r="Q7" s="43">
        <v>74272.289738312931</v>
      </c>
      <c r="R7" s="36">
        <v>6563.9867603761832</v>
      </c>
      <c r="S7" s="48">
        <v>80836.276498689112</v>
      </c>
    </row>
    <row r="8" spans="2:19" ht="15" x14ac:dyDescent="0.4">
      <c r="B8">
        <f t="shared" ref="B8:B53" si="0">+IF(C8=0,B7,C8)</f>
        <v>2005</v>
      </c>
      <c r="C8" s="219"/>
      <c r="D8" s="28" t="s">
        <v>101</v>
      </c>
      <c r="E8" s="32">
        <v>6916.4799933599452</v>
      </c>
      <c r="F8" s="36">
        <v>5850.7608516787204</v>
      </c>
      <c r="G8" s="32">
        <v>13998.97621495559</v>
      </c>
      <c r="H8" s="36">
        <v>3099.5988434415153</v>
      </c>
      <c r="I8" s="32">
        <v>3217.7265446702804</v>
      </c>
      <c r="J8" s="36">
        <v>13862.060063399154</v>
      </c>
      <c r="K8" s="32">
        <v>2892.9519813229376</v>
      </c>
      <c r="L8" s="36">
        <v>3049.6021944089821</v>
      </c>
      <c r="M8" s="32">
        <v>8047.1565806926328</v>
      </c>
      <c r="N8" s="36">
        <v>4696.3507985357946</v>
      </c>
      <c r="O8" s="32">
        <v>10763.400398804497</v>
      </c>
      <c r="P8" s="36">
        <v>2032.5716656921513</v>
      </c>
      <c r="Q8" s="43">
        <v>78427.636130962186</v>
      </c>
      <c r="R8" s="36">
        <v>8336.3582196101652</v>
      </c>
      <c r="S8" s="48">
        <v>86763.99435057235</v>
      </c>
    </row>
    <row r="9" spans="2:19" ht="15" x14ac:dyDescent="0.4">
      <c r="B9">
        <f t="shared" si="0"/>
        <v>2005</v>
      </c>
      <c r="C9" s="219"/>
      <c r="D9" s="28" t="s">
        <v>102</v>
      </c>
      <c r="E9" s="32">
        <v>5714.3446129281301</v>
      </c>
      <c r="F9" s="36">
        <v>5810.3987255643569</v>
      </c>
      <c r="G9" s="32">
        <v>14357.563772402737</v>
      </c>
      <c r="H9" s="36">
        <v>3150.3815227440155</v>
      </c>
      <c r="I9" s="32">
        <v>4716.1236822723758</v>
      </c>
      <c r="J9" s="36">
        <v>15108.389704775176</v>
      </c>
      <c r="K9" s="32">
        <v>3568.5076218105701</v>
      </c>
      <c r="L9" s="36">
        <v>3125.6660382510431</v>
      </c>
      <c r="M9" s="32">
        <v>8314.4548070223354</v>
      </c>
      <c r="N9" s="36">
        <v>5310.3431638774982</v>
      </c>
      <c r="O9" s="32">
        <v>12014.084716660545</v>
      </c>
      <c r="P9" s="36">
        <v>2112.5481755568253</v>
      </c>
      <c r="Q9" s="43">
        <v>83302.806543865605</v>
      </c>
      <c r="R9" s="36">
        <v>7501.3232962210186</v>
      </c>
      <c r="S9" s="48">
        <v>90804.129840086622</v>
      </c>
    </row>
    <row r="10" spans="2:19" ht="15" x14ac:dyDescent="0.4">
      <c r="B10">
        <f t="shared" si="0"/>
        <v>2006</v>
      </c>
      <c r="C10" s="219">
        <v>2006</v>
      </c>
      <c r="D10" s="28" t="s">
        <v>99</v>
      </c>
      <c r="E10" s="32">
        <v>7271.0524102846457</v>
      </c>
      <c r="F10" s="36">
        <v>5889.8077388456504</v>
      </c>
      <c r="G10" s="32">
        <v>13208.223127756886</v>
      </c>
      <c r="H10" s="36">
        <v>3100.2481199794061</v>
      </c>
      <c r="I10" s="32">
        <v>3283.9686467984702</v>
      </c>
      <c r="J10" s="36">
        <v>13834.215261834535</v>
      </c>
      <c r="K10" s="32">
        <v>3340.0870076176252</v>
      </c>
      <c r="L10" s="36">
        <v>3064.5973130201378</v>
      </c>
      <c r="M10" s="32">
        <v>8835.9586638797755</v>
      </c>
      <c r="N10" s="36">
        <v>4238.7619680177713</v>
      </c>
      <c r="O10" s="32">
        <v>10628.431328199913</v>
      </c>
      <c r="P10" s="36">
        <v>2137.5424984506799</v>
      </c>
      <c r="Q10" s="43">
        <v>78832.894084685482</v>
      </c>
      <c r="R10" s="36">
        <v>8846.7802664595438</v>
      </c>
      <c r="S10" s="48">
        <v>87679.674351145019</v>
      </c>
    </row>
    <row r="11" spans="2:19" ht="15" x14ac:dyDescent="0.4">
      <c r="B11">
        <f t="shared" si="0"/>
        <v>2006</v>
      </c>
      <c r="C11" s="219"/>
      <c r="D11" s="28" t="s">
        <v>100</v>
      </c>
      <c r="E11" s="32">
        <v>6070.0208529193296</v>
      </c>
      <c r="F11" s="36">
        <v>6559.0298493617393</v>
      </c>
      <c r="G11" s="32">
        <v>14470.893058490299</v>
      </c>
      <c r="H11" s="36">
        <v>3187.9698390335479</v>
      </c>
      <c r="I11" s="32">
        <v>3135.7114846650566</v>
      </c>
      <c r="J11" s="36">
        <v>14802.30975713632</v>
      </c>
      <c r="K11" s="32">
        <v>3587.402614715319</v>
      </c>
      <c r="L11" s="36">
        <v>3039.6834612276843</v>
      </c>
      <c r="M11" s="32">
        <v>8934.9872715009697</v>
      </c>
      <c r="N11" s="36">
        <v>4645.7631550055248</v>
      </c>
      <c r="O11" s="32">
        <v>11645.644649246093</v>
      </c>
      <c r="P11" s="36">
        <v>2192.8093031922526</v>
      </c>
      <c r="Q11" s="43">
        <v>82272.225296494129</v>
      </c>
      <c r="R11" s="36">
        <v>7334.4371171483499</v>
      </c>
      <c r="S11" s="48">
        <v>89606.66241364248</v>
      </c>
    </row>
    <row r="12" spans="2:19" ht="15" x14ac:dyDescent="0.4">
      <c r="B12">
        <f t="shared" si="0"/>
        <v>2006</v>
      </c>
      <c r="C12" s="219"/>
      <c r="D12" s="28" t="s">
        <v>101</v>
      </c>
      <c r="E12" s="32">
        <v>7565.9131306539421</v>
      </c>
      <c r="F12" s="36">
        <v>7183.5731119022976</v>
      </c>
      <c r="G12" s="32">
        <v>16305.50472932644</v>
      </c>
      <c r="H12" s="36">
        <v>3418.8548486885315</v>
      </c>
      <c r="I12" s="32">
        <v>4225.6909107308093</v>
      </c>
      <c r="J12" s="36">
        <v>16034.844326323488</v>
      </c>
      <c r="K12" s="32">
        <v>3406.9428756083184</v>
      </c>
      <c r="L12" s="36">
        <v>3128.9988635411951</v>
      </c>
      <c r="M12" s="32">
        <v>8908.4014620844173</v>
      </c>
      <c r="N12" s="36">
        <v>4900.2800732156957</v>
      </c>
      <c r="O12" s="32">
        <v>11831.780401266366</v>
      </c>
      <c r="P12" s="36">
        <v>2243.3990680524307</v>
      </c>
      <c r="Q12" s="43">
        <v>89154.183801393956</v>
      </c>
      <c r="R12" s="36">
        <v>9967.6464241395242</v>
      </c>
      <c r="S12" s="48">
        <v>99121.830225533486</v>
      </c>
    </row>
    <row r="13" spans="2:19" ht="15" x14ac:dyDescent="0.4">
      <c r="B13">
        <f t="shared" si="0"/>
        <v>2006</v>
      </c>
      <c r="C13" s="219"/>
      <c r="D13" s="28" t="s">
        <v>102</v>
      </c>
      <c r="E13" s="32">
        <v>6518.7175703349503</v>
      </c>
      <c r="F13" s="36">
        <v>6495.8793834479038</v>
      </c>
      <c r="G13" s="32">
        <v>16993.244639114426</v>
      </c>
      <c r="H13" s="36">
        <v>3585.2040480334131</v>
      </c>
      <c r="I13" s="32">
        <v>6105.5288636436035</v>
      </c>
      <c r="J13" s="36">
        <v>17479.263175239012</v>
      </c>
      <c r="K13" s="32">
        <v>3671.6659059655622</v>
      </c>
      <c r="L13" s="36">
        <v>3247.4685070577234</v>
      </c>
      <c r="M13" s="32">
        <v>9241.4881363127733</v>
      </c>
      <c r="N13" s="36">
        <v>5659.4489448586546</v>
      </c>
      <c r="O13" s="32">
        <v>13419.81828682862</v>
      </c>
      <c r="P13" s="36">
        <v>2280.6174672777324</v>
      </c>
      <c r="Q13" s="43">
        <v>94698.344928114369</v>
      </c>
      <c r="R13" s="36">
        <v>9485.1361922526958</v>
      </c>
      <c r="S13" s="48">
        <v>104183.48112036707</v>
      </c>
    </row>
    <row r="14" spans="2:19" ht="15" x14ac:dyDescent="0.4">
      <c r="B14">
        <f t="shared" si="0"/>
        <v>2007</v>
      </c>
      <c r="C14" s="219">
        <v>2007</v>
      </c>
      <c r="D14" s="28" t="s">
        <v>99</v>
      </c>
      <c r="E14" s="32">
        <v>7916.7023654089526</v>
      </c>
      <c r="F14" s="36">
        <v>6046.9959231403873</v>
      </c>
      <c r="G14" s="32">
        <v>15874.474797644123</v>
      </c>
      <c r="H14" s="36">
        <v>3586.8999522346621</v>
      </c>
      <c r="I14" s="32">
        <v>3922.6880630196983</v>
      </c>
      <c r="J14" s="36">
        <v>16510.322926783727</v>
      </c>
      <c r="K14" s="32">
        <v>3584.7328907566121</v>
      </c>
      <c r="L14" s="36">
        <v>3343.8465402308439</v>
      </c>
      <c r="M14" s="32">
        <v>9290.4998328917991</v>
      </c>
      <c r="N14" s="36">
        <v>4849.995636507243</v>
      </c>
      <c r="O14" s="32">
        <v>11674.183809067668</v>
      </c>
      <c r="P14" s="36">
        <v>2391.8099418308648</v>
      </c>
      <c r="Q14" s="43">
        <v>88993.152679516585</v>
      </c>
      <c r="R14" s="36">
        <v>10887.462361037447</v>
      </c>
      <c r="S14" s="48">
        <v>99880.615040554025</v>
      </c>
    </row>
    <row r="15" spans="2:19" ht="15" x14ac:dyDescent="0.4">
      <c r="B15">
        <f t="shared" si="0"/>
        <v>2007</v>
      </c>
      <c r="C15" s="219"/>
      <c r="D15" s="28" t="s">
        <v>100</v>
      </c>
      <c r="E15" s="32">
        <v>6428.4476799381246</v>
      </c>
      <c r="F15" s="36">
        <v>5803.735830729589</v>
      </c>
      <c r="G15" s="32">
        <v>16659.597955112695</v>
      </c>
      <c r="H15" s="36">
        <v>3640.3275669205273</v>
      </c>
      <c r="I15" s="32">
        <v>4214.3576134751165</v>
      </c>
      <c r="J15" s="36">
        <v>17228.465021862503</v>
      </c>
      <c r="K15" s="32">
        <v>3864.9615002008663</v>
      </c>
      <c r="L15" s="36">
        <v>3702.6797045048606</v>
      </c>
      <c r="M15" s="32">
        <v>9688.8287157349623</v>
      </c>
      <c r="N15" s="36">
        <v>5415.2084363951308</v>
      </c>
      <c r="O15" s="32">
        <v>12831.877646391371</v>
      </c>
      <c r="P15" s="36">
        <v>2437.9497444357935</v>
      </c>
      <c r="Q15" s="43">
        <v>91916.437415701541</v>
      </c>
      <c r="R15" s="36">
        <v>8658.2382904225706</v>
      </c>
      <c r="S15" s="48">
        <v>100574.67570612411</v>
      </c>
    </row>
    <row r="16" spans="2:19" ht="15" x14ac:dyDescent="0.4">
      <c r="B16">
        <f t="shared" si="0"/>
        <v>2007</v>
      </c>
      <c r="C16" s="219"/>
      <c r="D16" s="28" t="s">
        <v>101</v>
      </c>
      <c r="E16" s="32">
        <v>8049.5866501960463</v>
      </c>
      <c r="F16" s="36">
        <v>6739.2372858225262</v>
      </c>
      <c r="G16" s="32">
        <v>17785.493213872585</v>
      </c>
      <c r="H16" s="36">
        <v>3705.9472057010198</v>
      </c>
      <c r="I16" s="32">
        <v>5060.5216439545366</v>
      </c>
      <c r="J16" s="36">
        <v>18098.778804430036</v>
      </c>
      <c r="K16" s="32">
        <v>4287.4216597437853</v>
      </c>
      <c r="L16" s="36">
        <v>3670.130310073409</v>
      </c>
      <c r="M16" s="32">
        <v>9840.9074797151225</v>
      </c>
      <c r="N16" s="36">
        <v>5965.5499960432699</v>
      </c>
      <c r="O16" s="32">
        <v>13157.519026554675</v>
      </c>
      <c r="P16" s="36">
        <v>2505.3689758160344</v>
      </c>
      <c r="Q16" s="43">
        <v>98866.462251923032</v>
      </c>
      <c r="R16" s="36">
        <v>11237.376266281528</v>
      </c>
      <c r="S16" s="48">
        <v>110103.83851820456</v>
      </c>
    </row>
    <row r="17" spans="2:19" ht="15" x14ac:dyDescent="0.4">
      <c r="B17">
        <f t="shared" si="0"/>
        <v>2007</v>
      </c>
      <c r="C17" s="219"/>
      <c r="D17" s="28" t="s">
        <v>102</v>
      </c>
      <c r="E17" s="32">
        <v>7320.4355727261163</v>
      </c>
      <c r="F17" s="36">
        <v>7854.4122688384259</v>
      </c>
      <c r="G17" s="32">
        <v>18900.614069950589</v>
      </c>
      <c r="H17" s="36">
        <v>3824.8765008217638</v>
      </c>
      <c r="I17" s="32">
        <v>6604.3188474631597</v>
      </c>
      <c r="J17" s="36">
        <v>19551.602019209553</v>
      </c>
      <c r="K17" s="32">
        <v>4187.9840708319598</v>
      </c>
      <c r="L17" s="36">
        <v>4178.0265162017013</v>
      </c>
      <c r="M17" s="32">
        <v>10235.137517711983</v>
      </c>
      <c r="N17" s="36">
        <v>6838.0037133233927</v>
      </c>
      <c r="O17" s="32">
        <v>14959.904492874692</v>
      </c>
      <c r="P17" s="36">
        <v>2620.5138580325429</v>
      </c>
      <c r="Q17" s="43">
        <v>107075.82944798589</v>
      </c>
      <c r="R17" s="36">
        <v>9883.9230822585614</v>
      </c>
      <c r="S17" s="48">
        <v>116959.75253024446</v>
      </c>
    </row>
    <row r="18" spans="2:19" ht="15" x14ac:dyDescent="0.4">
      <c r="B18">
        <f t="shared" si="0"/>
        <v>2008</v>
      </c>
      <c r="C18" s="219">
        <v>2008</v>
      </c>
      <c r="D18" s="28" t="s">
        <v>99</v>
      </c>
      <c r="E18" s="32">
        <v>8590.4897632972479</v>
      </c>
      <c r="F18" s="36">
        <v>8112.0931643208323</v>
      </c>
      <c r="G18" s="32">
        <v>17101.030817218369</v>
      </c>
      <c r="H18" s="36">
        <v>3731.0146497012752</v>
      </c>
      <c r="I18" s="32">
        <v>4662.4637661519218</v>
      </c>
      <c r="J18" s="36">
        <v>17853.046148438072</v>
      </c>
      <c r="K18" s="32">
        <v>4066.6218899325931</v>
      </c>
      <c r="L18" s="36">
        <v>4194.6890600351689</v>
      </c>
      <c r="M18" s="32">
        <v>10117.992526766207</v>
      </c>
      <c r="N18" s="36">
        <v>5699.4101102248724</v>
      </c>
      <c r="O18" s="32">
        <v>12876.69465581722</v>
      </c>
      <c r="P18" s="36">
        <v>2660.5483457056234</v>
      </c>
      <c r="Q18" s="43">
        <v>99666.094897609393</v>
      </c>
      <c r="R18" s="36">
        <v>11715.37028819913</v>
      </c>
      <c r="S18" s="48">
        <v>111381.46518580853</v>
      </c>
    </row>
    <row r="19" spans="2:19" ht="15" x14ac:dyDescent="0.4">
      <c r="B19">
        <f t="shared" si="0"/>
        <v>2008</v>
      </c>
      <c r="C19" s="219"/>
      <c r="D19" s="28" t="s">
        <v>100</v>
      </c>
      <c r="E19" s="32">
        <v>6993.4948935487582</v>
      </c>
      <c r="F19" s="36">
        <v>8675.3434495356596</v>
      </c>
      <c r="G19" s="32">
        <v>17894.780368617827</v>
      </c>
      <c r="H19" s="36">
        <v>3963.0181640789287</v>
      </c>
      <c r="I19" s="32">
        <v>5494.5880506025087</v>
      </c>
      <c r="J19" s="36">
        <v>18214.398488962568</v>
      </c>
      <c r="K19" s="32">
        <v>4187.2324631148349</v>
      </c>
      <c r="L19" s="36">
        <v>4244.0346718255878</v>
      </c>
      <c r="M19" s="32">
        <v>10458.524958778951</v>
      </c>
      <c r="N19" s="36">
        <v>6263.7143432421672</v>
      </c>
      <c r="O19" s="32">
        <v>14250.645348191181</v>
      </c>
      <c r="P19" s="36">
        <v>2698.3716609389176</v>
      </c>
      <c r="Q19" s="43">
        <v>103338.14686143791</v>
      </c>
      <c r="R19" s="36">
        <v>9194.4329399969465</v>
      </c>
      <c r="S19" s="48">
        <v>112532.57980143485</v>
      </c>
    </row>
    <row r="20" spans="2:19" ht="15" x14ac:dyDescent="0.4">
      <c r="B20">
        <f t="shared" si="0"/>
        <v>2008</v>
      </c>
      <c r="C20" s="219"/>
      <c r="D20" s="28" t="s">
        <v>101</v>
      </c>
      <c r="E20" s="32">
        <v>8603.4771572753398</v>
      </c>
      <c r="F20" s="36">
        <v>11320.695808063843</v>
      </c>
      <c r="G20" s="32">
        <v>18876.600098605006</v>
      </c>
      <c r="H20" s="36">
        <v>4039.3175093212749</v>
      </c>
      <c r="I20" s="32">
        <v>6787.5260130655697</v>
      </c>
      <c r="J20" s="36">
        <v>18961.691789001194</v>
      </c>
      <c r="K20" s="32">
        <v>4477.1762589307436</v>
      </c>
      <c r="L20" s="36">
        <v>4519.8413770498037</v>
      </c>
      <c r="M20" s="32">
        <v>10599.938690273699</v>
      </c>
      <c r="N20" s="36">
        <v>6747.1687646865157</v>
      </c>
      <c r="O20" s="32">
        <v>14192.520438470889</v>
      </c>
      <c r="P20" s="36">
        <v>2776.9566445897385</v>
      </c>
      <c r="Q20" s="43">
        <v>111902.91054933362</v>
      </c>
      <c r="R20" s="36">
        <v>11898.078700656995</v>
      </c>
      <c r="S20" s="48">
        <v>123800.98924999061</v>
      </c>
    </row>
    <row r="21" spans="2:19" ht="15" x14ac:dyDescent="0.4">
      <c r="B21">
        <f t="shared" si="0"/>
        <v>2008</v>
      </c>
      <c r="C21" s="219"/>
      <c r="D21" s="28" t="s">
        <v>102</v>
      </c>
      <c r="E21" s="32">
        <v>7682.8119615047071</v>
      </c>
      <c r="F21" s="36">
        <v>10566.904470476431</v>
      </c>
      <c r="G21" s="32">
        <v>19393.898143167626</v>
      </c>
      <c r="H21" s="36">
        <v>4161.5765211035268</v>
      </c>
      <c r="I21" s="32">
        <v>7569.756338487603</v>
      </c>
      <c r="J21" s="36">
        <v>20605.307140148969</v>
      </c>
      <c r="K21" s="32">
        <v>4392.780959404874</v>
      </c>
      <c r="L21" s="36">
        <v>5025.4992334118815</v>
      </c>
      <c r="M21" s="32">
        <v>11059.373795797872</v>
      </c>
      <c r="N21" s="36">
        <v>7700.3622633701925</v>
      </c>
      <c r="O21" s="32">
        <v>16168.647167994865</v>
      </c>
      <c r="P21" s="36">
        <v>2847.3357215794208</v>
      </c>
      <c r="Q21" s="43">
        <v>117174.25371644799</v>
      </c>
      <c r="R21" s="36">
        <v>10728.118071147055</v>
      </c>
      <c r="S21" s="48">
        <v>127902.37178759504</v>
      </c>
    </row>
    <row r="22" spans="2:19" ht="15" x14ac:dyDescent="0.4">
      <c r="B22">
        <f t="shared" si="0"/>
        <v>2009</v>
      </c>
      <c r="C22" s="219">
        <v>2009</v>
      </c>
      <c r="D22" s="28" t="s">
        <v>99</v>
      </c>
      <c r="E22" s="32">
        <v>8844.6615364856189</v>
      </c>
      <c r="F22" s="36">
        <v>8042.9994107715111</v>
      </c>
      <c r="G22" s="32">
        <v>17565.8112982647</v>
      </c>
      <c r="H22" s="36">
        <v>3889.2005753896387</v>
      </c>
      <c r="I22" s="32">
        <v>5677.9911911760701</v>
      </c>
      <c r="J22" s="36">
        <v>18671.8137541008</v>
      </c>
      <c r="K22" s="32">
        <v>4343.1855807101474</v>
      </c>
      <c r="L22" s="36">
        <v>4758.1684026463918</v>
      </c>
      <c r="M22" s="32">
        <v>11019.489032803609</v>
      </c>
      <c r="N22" s="36">
        <v>6537.419635982832</v>
      </c>
      <c r="O22" s="32">
        <v>14174.14148570317</v>
      </c>
      <c r="P22" s="36">
        <v>2840.494624052857</v>
      </c>
      <c r="Q22" s="43">
        <v>106365.37652808735</v>
      </c>
      <c r="R22" s="36">
        <v>11696.532499470597</v>
      </c>
      <c r="S22" s="48">
        <v>118061.90902755795</v>
      </c>
    </row>
    <row r="23" spans="2:19" ht="15" x14ac:dyDescent="0.4">
      <c r="B23">
        <f t="shared" si="0"/>
        <v>2009</v>
      </c>
      <c r="C23" s="219"/>
      <c r="D23" s="28" t="s">
        <v>100</v>
      </c>
      <c r="E23" s="32">
        <v>7578.0847716290182</v>
      </c>
      <c r="F23" s="36">
        <v>9003.9682777736962</v>
      </c>
      <c r="G23" s="32">
        <v>17909.127812250194</v>
      </c>
      <c r="H23" s="36">
        <v>3970.8643331853154</v>
      </c>
      <c r="I23" s="32">
        <v>7073.4649674908505</v>
      </c>
      <c r="J23" s="36">
        <v>19202.740599870569</v>
      </c>
      <c r="K23" s="32">
        <v>4422.5707876973602</v>
      </c>
      <c r="L23" s="36">
        <v>4714.1173728945178</v>
      </c>
      <c r="M23" s="32">
        <v>11376.848344800086</v>
      </c>
      <c r="N23" s="36">
        <v>7150.5438785286588</v>
      </c>
      <c r="O23" s="32">
        <v>15753.352088381727</v>
      </c>
      <c r="P23" s="36">
        <v>2919.4397549211963</v>
      </c>
      <c r="Q23" s="43">
        <v>111075.12298942318</v>
      </c>
      <c r="R23" s="36">
        <v>8884.973970097828</v>
      </c>
      <c r="S23" s="48">
        <v>119960.096959521</v>
      </c>
    </row>
    <row r="24" spans="2:19" ht="15" x14ac:dyDescent="0.4">
      <c r="B24">
        <f t="shared" si="0"/>
        <v>2009</v>
      </c>
      <c r="C24" s="219"/>
      <c r="D24" s="28" t="s">
        <v>101</v>
      </c>
      <c r="E24" s="32">
        <v>9224.7257537342484</v>
      </c>
      <c r="F24" s="36">
        <v>9630.653381667149</v>
      </c>
      <c r="G24" s="32">
        <v>19093.705555656867</v>
      </c>
      <c r="H24" s="36">
        <v>4141.9890828888856</v>
      </c>
      <c r="I24" s="32">
        <v>7809.6523319572598</v>
      </c>
      <c r="J24" s="36">
        <v>19977.624829549834</v>
      </c>
      <c r="K24" s="32">
        <v>4251.204798927085</v>
      </c>
      <c r="L24" s="36">
        <v>4955.7741395430394</v>
      </c>
      <c r="M24" s="32">
        <v>11510.670987212303</v>
      </c>
      <c r="N24" s="36">
        <v>7567.8573531250049</v>
      </c>
      <c r="O24" s="32">
        <v>15852.717306740604</v>
      </c>
      <c r="P24" s="36">
        <v>3000.0082320147199</v>
      </c>
      <c r="Q24" s="43">
        <v>117016.583753017</v>
      </c>
      <c r="R24" s="36">
        <v>12057.015222182397</v>
      </c>
      <c r="S24" s="48">
        <v>129073.59897519939</v>
      </c>
    </row>
    <row r="25" spans="2:19" ht="15" x14ac:dyDescent="0.4">
      <c r="B25">
        <f t="shared" si="0"/>
        <v>2009</v>
      </c>
      <c r="C25" s="219"/>
      <c r="D25" s="28" t="s">
        <v>102</v>
      </c>
      <c r="E25" s="32">
        <v>7906.9462218314056</v>
      </c>
      <c r="F25" s="36">
        <v>10555.90525710644</v>
      </c>
      <c r="G25" s="32">
        <v>19568.82998694112</v>
      </c>
      <c r="H25" s="36">
        <v>4340.4642278429192</v>
      </c>
      <c r="I25" s="32">
        <v>8791.5276667225535</v>
      </c>
      <c r="J25" s="36">
        <v>21849.989259372313</v>
      </c>
      <c r="K25" s="32">
        <v>4563.5127744240617</v>
      </c>
      <c r="L25" s="36">
        <v>5124.3572214787464</v>
      </c>
      <c r="M25" s="32">
        <v>11950.272526317063</v>
      </c>
      <c r="N25" s="36">
        <v>8583.7374659747911</v>
      </c>
      <c r="O25" s="32">
        <v>18040.627436903702</v>
      </c>
      <c r="P25" s="36">
        <v>3127.5833637854275</v>
      </c>
      <c r="Q25" s="43">
        <v>124403.75340870052</v>
      </c>
      <c r="R25" s="36">
        <v>10282.478308249327</v>
      </c>
      <c r="S25" s="48">
        <v>134686.23171694984</v>
      </c>
    </row>
    <row r="26" spans="2:19" ht="15" x14ac:dyDescent="0.4">
      <c r="B26">
        <f t="shared" si="0"/>
        <v>2010</v>
      </c>
      <c r="C26" s="219">
        <v>2010</v>
      </c>
      <c r="D26" s="28" t="s">
        <v>99</v>
      </c>
      <c r="E26" s="32">
        <v>8574.6759955595608</v>
      </c>
      <c r="F26" s="36">
        <v>11134.602778050139</v>
      </c>
      <c r="G26" s="32">
        <v>17836.285566295079</v>
      </c>
      <c r="H26" s="36">
        <v>4316.1440247908595</v>
      </c>
      <c r="I26" s="32">
        <v>5977.9805909156439</v>
      </c>
      <c r="J26" s="36">
        <v>19896.32773822423</v>
      </c>
      <c r="K26" s="32">
        <v>4484.0337326890121</v>
      </c>
      <c r="L26" s="36">
        <v>4955.2525620859842</v>
      </c>
      <c r="M26" s="32">
        <v>11893.135211691522</v>
      </c>
      <c r="N26" s="36">
        <v>7319.5408739856184</v>
      </c>
      <c r="O26" s="32">
        <v>15558.537664279105</v>
      </c>
      <c r="P26" s="36">
        <v>3150.6561471228506</v>
      </c>
      <c r="Q26" s="43">
        <v>115097.17288568961</v>
      </c>
      <c r="R26" s="36">
        <v>12743.140222454776</v>
      </c>
      <c r="S26" s="48">
        <v>127840.31310814439</v>
      </c>
    </row>
    <row r="27" spans="2:19" ht="15" x14ac:dyDescent="0.4">
      <c r="B27">
        <f t="shared" si="0"/>
        <v>2010</v>
      </c>
      <c r="C27" s="219"/>
      <c r="D27" s="28" t="s">
        <v>100</v>
      </c>
      <c r="E27" s="32">
        <v>8140.7467042746566</v>
      </c>
      <c r="F27" s="36">
        <v>11953.542124028549</v>
      </c>
      <c r="G27" s="32">
        <v>18793.033677392199</v>
      </c>
      <c r="H27" s="36">
        <v>4422.0788139099095</v>
      </c>
      <c r="I27" s="32">
        <v>6619.1895012565328</v>
      </c>
      <c r="J27" s="36">
        <v>20316.414502088763</v>
      </c>
      <c r="K27" s="32">
        <v>4648.6442054186164</v>
      </c>
      <c r="L27" s="36">
        <v>5163.1688790239214</v>
      </c>
      <c r="M27" s="32">
        <v>12269.190932347963</v>
      </c>
      <c r="N27" s="36">
        <v>7956.0518370785703</v>
      </c>
      <c r="O27" s="32">
        <v>17311.823629967112</v>
      </c>
      <c r="P27" s="36">
        <v>3175.1766886015062</v>
      </c>
      <c r="Q27" s="43">
        <v>120769.06149538832</v>
      </c>
      <c r="R27" s="36">
        <v>10194.362057900007</v>
      </c>
      <c r="S27" s="48">
        <v>130963.42355328833</v>
      </c>
    </row>
    <row r="28" spans="2:19" ht="15" x14ac:dyDescent="0.4">
      <c r="B28">
        <f t="shared" si="0"/>
        <v>2010</v>
      </c>
      <c r="C28" s="219"/>
      <c r="D28" s="28" t="s">
        <v>101</v>
      </c>
      <c r="E28" s="32">
        <v>8873.7022082064123</v>
      </c>
      <c r="F28" s="36">
        <v>11223.925197842631</v>
      </c>
      <c r="G28" s="32">
        <v>19287.98001725112</v>
      </c>
      <c r="H28" s="36">
        <v>4477.5226845420311</v>
      </c>
      <c r="I28" s="32">
        <v>7212.1985677801949</v>
      </c>
      <c r="J28" s="36">
        <v>21236.514778824287</v>
      </c>
      <c r="K28" s="32">
        <v>4659.6476933709991</v>
      </c>
      <c r="L28" s="36">
        <v>5526.9025424250931</v>
      </c>
      <c r="M28" s="32">
        <v>12378.063497993388</v>
      </c>
      <c r="N28" s="36">
        <v>8576.1905878899452</v>
      </c>
      <c r="O28" s="32">
        <v>17100.017331212846</v>
      </c>
      <c r="P28" s="36">
        <v>3321.2120760682637</v>
      </c>
      <c r="Q28" s="43">
        <v>123873.87718340724</v>
      </c>
      <c r="R28" s="36">
        <v>13656.040118711238</v>
      </c>
      <c r="S28" s="48">
        <v>137529.91730211847</v>
      </c>
    </row>
    <row r="29" spans="2:19" ht="15" x14ac:dyDescent="0.4">
      <c r="B29">
        <f t="shared" si="0"/>
        <v>2010</v>
      </c>
      <c r="C29" s="219"/>
      <c r="D29" s="28" t="s">
        <v>102</v>
      </c>
      <c r="E29" s="32">
        <v>8820.6810426470493</v>
      </c>
      <c r="F29" s="36">
        <v>12792.810940993861</v>
      </c>
      <c r="G29" s="32">
        <v>20070.99587967679</v>
      </c>
      <c r="H29" s="36">
        <v>4594.4757672913684</v>
      </c>
      <c r="I29" s="32">
        <v>9202.3867686697449</v>
      </c>
      <c r="J29" s="36">
        <v>23476.629985774507</v>
      </c>
      <c r="K29" s="32">
        <v>4780.4388294207156</v>
      </c>
      <c r="L29" s="36">
        <v>5750.6084780886713</v>
      </c>
      <c r="M29" s="32">
        <v>12815.352392729717</v>
      </c>
      <c r="N29" s="36">
        <v>9716.1501545072351</v>
      </c>
      <c r="O29" s="32">
        <v>19648.728804989638</v>
      </c>
      <c r="P29" s="36">
        <v>3440.3191753218816</v>
      </c>
      <c r="Q29" s="43">
        <v>135109.57822011114</v>
      </c>
      <c r="R29" s="36">
        <v>11744.457600934122</v>
      </c>
      <c r="S29" s="48">
        <v>146854.03582104525</v>
      </c>
    </row>
    <row r="30" spans="2:19" ht="15" x14ac:dyDescent="0.4">
      <c r="B30">
        <f t="shared" si="0"/>
        <v>2011</v>
      </c>
      <c r="C30" s="219">
        <v>2011</v>
      </c>
      <c r="D30" s="28" t="s">
        <v>99</v>
      </c>
      <c r="E30" s="32">
        <v>10165.230766220368</v>
      </c>
      <c r="F30" s="36">
        <v>14968.467531652217</v>
      </c>
      <c r="G30" s="32">
        <v>18971.587263560363</v>
      </c>
      <c r="H30" s="36">
        <v>4656.6016447343054</v>
      </c>
      <c r="I30" s="32">
        <v>6428.5483111851554</v>
      </c>
      <c r="J30" s="36">
        <v>21585.409673395505</v>
      </c>
      <c r="K30" s="32">
        <v>4665.120874291787</v>
      </c>
      <c r="L30" s="36">
        <v>5662.0502213433729</v>
      </c>
      <c r="M30" s="32">
        <v>12730.704527968861</v>
      </c>
      <c r="N30" s="36">
        <v>8279.7637339783796</v>
      </c>
      <c r="O30" s="32">
        <v>16922.486478817438</v>
      </c>
      <c r="P30" s="36">
        <v>3453.5083810846108</v>
      </c>
      <c r="Q30" s="43">
        <v>128489.47940823236</v>
      </c>
      <c r="R30" s="36">
        <v>14929.246780523792</v>
      </c>
      <c r="S30" s="48">
        <v>143418.72618875615</v>
      </c>
    </row>
    <row r="31" spans="2:19" ht="15" x14ac:dyDescent="0.4">
      <c r="B31">
        <f t="shared" si="0"/>
        <v>2011</v>
      </c>
      <c r="C31" s="219"/>
      <c r="D31" s="28" t="s">
        <v>100</v>
      </c>
      <c r="E31" s="32">
        <v>8519.9882372230331</v>
      </c>
      <c r="F31" s="36">
        <v>17811.987744766899</v>
      </c>
      <c r="G31" s="32">
        <v>19673.310169877899</v>
      </c>
      <c r="H31" s="36">
        <v>4699.0745461398046</v>
      </c>
      <c r="I31" s="32">
        <v>7475.9012297044146</v>
      </c>
      <c r="J31" s="36">
        <v>22357.793702610968</v>
      </c>
      <c r="K31" s="32">
        <v>4828.8826331136379</v>
      </c>
      <c r="L31" s="36">
        <v>5930.9087902166302</v>
      </c>
      <c r="M31" s="32">
        <v>13170.193168892392</v>
      </c>
      <c r="N31" s="36">
        <v>8877.6171292218532</v>
      </c>
      <c r="O31" s="32">
        <v>18623.726584713531</v>
      </c>
      <c r="P31" s="36">
        <v>3565.426790980116</v>
      </c>
      <c r="Q31" s="43">
        <v>135534.81072746118</v>
      </c>
      <c r="R31" s="36">
        <v>12275.508357316256</v>
      </c>
      <c r="S31" s="48">
        <v>147810.31908477744</v>
      </c>
    </row>
    <row r="32" spans="2:19" ht="15" x14ac:dyDescent="0.4">
      <c r="B32">
        <f t="shared" si="0"/>
        <v>2011</v>
      </c>
      <c r="C32" s="219"/>
      <c r="D32" s="28" t="s">
        <v>101</v>
      </c>
      <c r="E32" s="32">
        <v>9613.3928192280873</v>
      </c>
      <c r="F32" s="36">
        <v>17770.136196059851</v>
      </c>
      <c r="G32" s="32">
        <v>21195.481163676639</v>
      </c>
      <c r="H32" s="36">
        <v>4936.7712968078677</v>
      </c>
      <c r="I32" s="32">
        <v>8918.002053419088</v>
      </c>
      <c r="J32" s="36">
        <v>23481.424290159106</v>
      </c>
      <c r="K32" s="32">
        <v>4974.69940427034</v>
      </c>
      <c r="L32" s="36">
        <v>6106.2279763732249</v>
      </c>
      <c r="M32" s="32">
        <v>13286.543936160217</v>
      </c>
      <c r="N32" s="36">
        <v>9808.0865412514613</v>
      </c>
      <c r="O32" s="32">
        <v>18575.727318207279</v>
      </c>
      <c r="P32" s="36">
        <v>3745.9203638166637</v>
      </c>
      <c r="Q32" s="43">
        <v>142412.41335942986</v>
      </c>
      <c r="R32" s="36">
        <v>15459.671926128414</v>
      </c>
      <c r="S32" s="48">
        <v>157872.08528555828</v>
      </c>
    </row>
    <row r="33" spans="2:19" ht="15" x14ac:dyDescent="0.4">
      <c r="B33">
        <f t="shared" si="0"/>
        <v>2011</v>
      </c>
      <c r="C33" s="219"/>
      <c r="D33" s="28" t="s">
        <v>102</v>
      </c>
      <c r="E33" s="32">
        <v>9408.6156166902892</v>
      </c>
      <c r="F33" s="36">
        <v>19996.887904180407</v>
      </c>
      <c r="G33" s="32">
        <v>21977.898965936896</v>
      </c>
      <c r="H33" s="36">
        <v>5025.0257841136718</v>
      </c>
      <c r="I33" s="32">
        <v>10846.354067385611</v>
      </c>
      <c r="J33" s="36">
        <v>25597.333493200596</v>
      </c>
      <c r="K33" s="32">
        <v>5143.8615800778625</v>
      </c>
      <c r="L33" s="36">
        <v>6658.7192194683703</v>
      </c>
      <c r="M33" s="32">
        <v>13778.794494198646</v>
      </c>
      <c r="N33" s="36">
        <v>11309.7346066632</v>
      </c>
      <c r="O33" s="32">
        <v>21559.971490913973</v>
      </c>
      <c r="P33" s="36">
        <v>3744.8198654101238</v>
      </c>
      <c r="Q33" s="43">
        <v>155048.01708823963</v>
      </c>
      <c r="R33" s="36">
        <v>13968.572936031753</v>
      </c>
      <c r="S33" s="48">
        <v>169016.5900242714</v>
      </c>
    </row>
    <row r="34" spans="2:19" ht="15" x14ac:dyDescent="0.4">
      <c r="B34">
        <f t="shared" si="0"/>
        <v>2012</v>
      </c>
      <c r="C34" s="219">
        <v>2012</v>
      </c>
      <c r="D34" s="28" t="s">
        <v>99</v>
      </c>
      <c r="E34" s="32">
        <v>10572.148779016283</v>
      </c>
      <c r="F34" s="36">
        <v>18799.75510932392</v>
      </c>
      <c r="G34" s="32">
        <v>20652.726833455032</v>
      </c>
      <c r="H34" s="36">
        <v>5004.8217958123823</v>
      </c>
      <c r="I34" s="32">
        <v>8332.6212007926406</v>
      </c>
      <c r="J34" s="36">
        <v>23051.768570510387</v>
      </c>
      <c r="K34" s="32">
        <v>5066.1147131560301</v>
      </c>
      <c r="L34" s="36">
        <v>6447.8978108004894</v>
      </c>
      <c r="M34" s="32">
        <v>13687.533281618305</v>
      </c>
      <c r="N34" s="36">
        <v>9342.2407227887234</v>
      </c>
      <c r="O34" s="32">
        <v>18623.992136883542</v>
      </c>
      <c r="P34" s="36">
        <v>3722.4397817168747</v>
      </c>
      <c r="Q34" s="43">
        <v>143304.06073587461</v>
      </c>
      <c r="R34" s="36">
        <v>16400.671890560603</v>
      </c>
      <c r="S34" s="48">
        <v>159704.7326264352</v>
      </c>
    </row>
    <row r="35" spans="2:19" ht="15" x14ac:dyDescent="0.4">
      <c r="B35">
        <f t="shared" si="0"/>
        <v>2012</v>
      </c>
      <c r="C35" s="219"/>
      <c r="D35" s="28" t="s">
        <v>100</v>
      </c>
      <c r="E35" s="32">
        <v>8865.6170686124278</v>
      </c>
      <c r="F35" s="36">
        <v>19174.237176798557</v>
      </c>
      <c r="G35" s="32">
        <v>21116.261335034389</v>
      </c>
      <c r="H35" s="36">
        <v>4948.1659601959482</v>
      </c>
      <c r="I35" s="32">
        <v>9766.2339463486751</v>
      </c>
      <c r="J35" s="36">
        <v>23505.314343349892</v>
      </c>
      <c r="K35" s="32">
        <v>5079.4621116243216</v>
      </c>
      <c r="L35" s="36">
        <v>6767.0126716537643</v>
      </c>
      <c r="M35" s="32">
        <v>14153.198148900901</v>
      </c>
      <c r="N35" s="36">
        <v>10186.954294067404</v>
      </c>
      <c r="O35" s="32">
        <v>20627.170989530816</v>
      </c>
      <c r="P35" s="36">
        <v>3768.8534850881524</v>
      </c>
      <c r="Q35" s="43">
        <v>147958.48153120527</v>
      </c>
      <c r="R35" s="36">
        <v>13227.568546335686</v>
      </c>
      <c r="S35" s="48">
        <v>161186.05007754095</v>
      </c>
    </row>
    <row r="36" spans="2:19" ht="15" x14ac:dyDescent="0.4">
      <c r="B36">
        <f t="shared" si="0"/>
        <v>2012</v>
      </c>
      <c r="C36" s="219"/>
      <c r="D36" s="28" t="s">
        <v>101</v>
      </c>
      <c r="E36" s="32">
        <v>8868.4868127568261</v>
      </c>
      <c r="F36" s="36">
        <v>17643.177788439349</v>
      </c>
      <c r="G36" s="32">
        <v>22536.372124639609</v>
      </c>
      <c r="H36" s="36">
        <v>5205.7760036714917</v>
      </c>
      <c r="I36" s="32">
        <v>9575.1712297436661</v>
      </c>
      <c r="J36" s="36">
        <v>24550.700461605542</v>
      </c>
      <c r="K36" s="32">
        <v>5172.9342910302339</v>
      </c>
      <c r="L36" s="36">
        <v>6941.845129694384</v>
      </c>
      <c r="M36" s="32">
        <v>14289.336808287197</v>
      </c>
      <c r="N36" s="36">
        <v>11057.344344357847</v>
      </c>
      <c r="O36" s="32">
        <v>20765.262846309834</v>
      </c>
      <c r="P36" s="36">
        <v>4078.5275367302315</v>
      </c>
      <c r="Q36" s="43">
        <v>150684.93537726614</v>
      </c>
      <c r="R36" s="36">
        <v>16449.047098981533</v>
      </c>
      <c r="S36" s="48">
        <v>167133.98247624768</v>
      </c>
    </row>
    <row r="37" spans="2:19" ht="15" x14ac:dyDescent="0.4">
      <c r="B37">
        <f t="shared" si="0"/>
        <v>2012</v>
      </c>
      <c r="C37" s="219"/>
      <c r="D37" s="28" t="s">
        <v>102</v>
      </c>
      <c r="E37" s="32">
        <v>8903.5777381638727</v>
      </c>
      <c r="F37" s="36">
        <v>18937.440380889151</v>
      </c>
      <c r="G37" s="32">
        <v>22936.604398192347</v>
      </c>
      <c r="H37" s="36">
        <v>5308.7869417457141</v>
      </c>
      <c r="I37" s="32">
        <v>12181.863509201408</v>
      </c>
      <c r="J37" s="36">
        <v>27400.416419091966</v>
      </c>
      <c r="K37" s="32">
        <v>5384.1179234208203</v>
      </c>
      <c r="L37" s="36">
        <v>7376.3923749212818</v>
      </c>
      <c r="M37" s="32">
        <v>14798.63377898281</v>
      </c>
      <c r="N37" s="36">
        <v>12490.935195477237</v>
      </c>
      <c r="O37" s="32">
        <v>24147.460536501316</v>
      </c>
      <c r="P37" s="36">
        <v>4015.9521621513013</v>
      </c>
      <c r="Q37" s="43">
        <v>163882.18135873921</v>
      </c>
      <c r="R37" s="36">
        <v>13976.712464122395</v>
      </c>
      <c r="S37" s="48">
        <v>177858.8938228616</v>
      </c>
    </row>
    <row r="38" spans="2:19" ht="15" x14ac:dyDescent="0.4">
      <c r="B38">
        <f t="shared" si="0"/>
        <v>2013</v>
      </c>
      <c r="C38" s="219">
        <v>2013</v>
      </c>
      <c r="D38" s="28" t="s">
        <v>99</v>
      </c>
      <c r="E38" s="32">
        <v>10513.691130322488</v>
      </c>
      <c r="F38" s="36">
        <v>18086.529188883036</v>
      </c>
      <c r="G38" s="32">
        <v>20471.959361722911</v>
      </c>
      <c r="H38" s="36">
        <v>5238.0051517129004</v>
      </c>
      <c r="I38" s="32">
        <v>9469.2484435845363</v>
      </c>
      <c r="J38" s="36">
        <v>24814.681758014376</v>
      </c>
      <c r="K38" s="32">
        <v>5336.6187717701714</v>
      </c>
      <c r="L38" s="36">
        <v>7172.8368415648765</v>
      </c>
      <c r="M38" s="32">
        <v>14682.65024061212</v>
      </c>
      <c r="N38" s="36">
        <v>10377.017898151225</v>
      </c>
      <c r="O38" s="32">
        <v>20651.866970457602</v>
      </c>
      <c r="P38" s="36">
        <v>3987.0509772528826</v>
      </c>
      <c r="Q38" s="43">
        <v>150802.15673404915</v>
      </c>
      <c r="R38" s="36">
        <v>16209.255129846322</v>
      </c>
      <c r="S38" s="48">
        <v>167011.41186389548</v>
      </c>
    </row>
    <row r="39" spans="2:19" ht="15" x14ac:dyDescent="0.4">
      <c r="B39">
        <f t="shared" si="0"/>
        <v>2013</v>
      </c>
      <c r="C39" s="219"/>
      <c r="D39" s="28" t="s">
        <v>100</v>
      </c>
      <c r="E39" s="32">
        <v>9741.762965845699</v>
      </c>
      <c r="F39" s="36">
        <v>18194.15213681983</v>
      </c>
      <c r="G39" s="32">
        <v>22516.791109814883</v>
      </c>
      <c r="H39" s="36">
        <v>5455.4545209828029</v>
      </c>
      <c r="I39" s="32">
        <v>11378.756375528023</v>
      </c>
      <c r="J39" s="36">
        <v>26331.941078049102</v>
      </c>
      <c r="K39" s="32">
        <v>5408.1609298046869</v>
      </c>
      <c r="L39" s="36">
        <v>7344.159486192948</v>
      </c>
      <c r="M39" s="32">
        <v>15164.326474615718</v>
      </c>
      <c r="N39" s="36">
        <v>11110.285094865434</v>
      </c>
      <c r="O39" s="32">
        <v>23154.955421758405</v>
      </c>
      <c r="P39" s="36">
        <v>4059.3136837861921</v>
      </c>
      <c r="Q39" s="43">
        <v>159860.05927806371</v>
      </c>
      <c r="R39" s="36">
        <v>13075.12970039737</v>
      </c>
      <c r="S39" s="48">
        <v>172935.18897846108</v>
      </c>
    </row>
    <row r="40" spans="2:19" ht="15" x14ac:dyDescent="0.4">
      <c r="B40">
        <f t="shared" si="0"/>
        <v>2013</v>
      </c>
      <c r="C40" s="219"/>
      <c r="D40" s="28" t="s">
        <v>101</v>
      </c>
      <c r="E40" s="32">
        <v>9277.1650947922881</v>
      </c>
      <c r="F40" s="36">
        <v>18416.919175421044</v>
      </c>
      <c r="G40" s="32">
        <v>23502.745286427351</v>
      </c>
      <c r="H40" s="36">
        <v>5510.2305924096272</v>
      </c>
      <c r="I40" s="32">
        <v>12699.69601059502</v>
      </c>
      <c r="J40" s="36">
        <v>27606.785066566354</v>
      </c>
      <c r="K40" s="32">
        <v>5560.3185609373113</v>
      </c>
      <c r="L40" s="36">
        <v>7349.1826444540147</v>
      </c>
      <c r="M40" s="32">
        <v>15279.474956726732</v>
      </c>
      <c r="N40" s="36">
        <v>12335.49100316098</v>
      </c>
      <c r="O40" s="32">
        <v>23160.156725063411</v>
      </c>
      <c r="P40" s="36">
        <v>4376.8722816568052</v>
      </c>
      <c r="Q40" s="43">
        <v>165075.03739821093</v>
      </c>
      <c r="R40" s="36">
        <v>17156.076452045432</v>
      </c>
      <c r="S40" s="48">
        <v>182231.11385025637</v>
      </c>
    </row>
    <row r="41" spans="2:19" ht="15" x14ac:dyDescent="0.4">
      <c r="B41">
        <f t="shared" si="0"/>
        <v>2013</v>
      </c>
      <c r="C41" s="219"/>
      <c r="D41" s="28" t="s">
        <v>102</v>
      </c>
      <c r="E41" s="32">
        <v>8976.3956632925492</v>
      </c>
      <c r="F41" s="36">
        <v>18641.248094774983</v>
      </c>
      <c r="G41" s="32">
        <v>23925.77447305894</v>
      </c>
      <c r="H41" s="36">
        <v>5562.7465572731826</v>
      </c>
      <c r="I41" s="32">
        <v>14444.299040961054</v>
      </c>
      <c r="J41" s="36">
        <v>31054.72608276063</v>
      </c>
      <c r="K41" s="32">
        <v>5786.2626061500096</v>
      </c>
      <c r="L41" s="36">
        <v>7752.9018803415011</v>
      </c>
      <c r="M41" s="32">
        <v>15795.53476768765</v>
      </c>
      <c r="N41" s="36">
        <v>14199.568513333332</v>
      </c>
      <c r="O41" s="32">
        <v>26649.851189863981</v>
      </c>
      <c r="P41" s="36">
        <v>4477.1428789469446</v>
      </c>
      <c r="Q41" s="43">
        <v>177266.45174844473</v>
      </c>
      <c r="R41" s="36">
        <v>14182.538717711152</v>
      </c>
      <c r="S41" s="48">
        <v>191448.99046615587</v>
      </c>
    </row>
    <row r="42" spans="2:19" ht="15" x14ac:dyDescent="0.4">
      <c r="B42">
        <f t="shared" si="0"/>
        <v>2014</v>
      </c>
      <c r="C42" s="219">
        <v>2014</v>
      </c>
      <c r="D42" s="28" t="s">
        <v>99</v>
      </c>
      <c r="E42" s="32">
        <v>11020.361304905768</v>
      </c>
      <c r="F42" s="36">
        <v>17769.833246584603</v>
      </c>
      <c r="G42" s="32">
        <v>22046.666799706436</v>
      </c>
      <c r="H42" s="36">
        <v>5417.5987702097709</v>
      </c>
      <c r="I42" s="32">
        <v>11890.112705665904</v>
      </c>
      <c r="J42" s="36">
        <v>27668.994719869788</v>
      </c>
      <c r="K42" s="32">
        <v>5790.1269550172483</v>
      </c>
      <c r="L42" s="36">
        <v>7699.6191307397603</v>
      </c>
      <c r="M42" s="32">
        <v>15781.102926742973</v>
      </c>
      <c r="N42" s="36">
        <v>12085.317189118681</v>
      </c>
      <c r="O42" s="32">
        <v>22078.485485293793</v>
      </c>
      <c r="P42" s="36">
        <v>4390.751612257628</v>
      </c>
      <c r="Q42" s="43">
        <v>163638.97084611238</v>
      </c>
      <c r="R42" s="36">
        <v>18805.289032631721</v>
      </c>
      <c r="S42" s="48">
        <v>182444.25987874411</v>
      </c>
    </row>
    <row r="43" spans="2:19" ht="15" x14ac:dyDescent="0.4">
      <c r="B43">
        <f t="shared" si="0"/>
        <v>2014</v>
      </c>
      <c r="C43" s="219"/>
      <c r="D43" s="28" t="s">
        <v>100</v>
      </c>
      <c r="E43" s="32">
        <v>10057.498159189423</v>
      </c>
      <c r="F43" s="36">
        <v>16138.482765797442</v>
      </c>
      <c r="G43" s="32">
        <v>22861.275113035823</v>
      </c>
      <c r="H43" s="36">
        <v>5964.0810303022809</v>
      </c>
      <c r="I43" s="32">
        <v>12825.452287920009</v>
      </c>
      <c r="J43" s="36">
        <v>28743.889022567018</v>
      </c>
      <c r="K43" s="32">
        <v>5773.3493918660251</v>
      </c>
      <c r="L43" s="36">
        <v>7898.5836559820855</v>
      </c>
      <c r="M43" s="32">
        <v>16184.332929953656</v>
      </c>
      <c r="N43" s="36">
        <v>13047.772757261289</v>
      </c>
      <c r="O43" s="32">
        <v>24172.067802130459</v>
      </c>
      <c r="P43" s="36">
        <v>4349.9000306443277</v>
      </c>
      <c r="Q43" s="43">
        <v>168016.68494664988</v>
      </c>
      <c r="R43" s="36">
        <v>14333.810641153588</v>
      </c>
      <c r="S43" s="48">
        <v>182350.49558780348</v>
      </c>
    </row>
    <row r="44" spans="2:19" ht="15" x14ac:dyDescent="0.4">
      <c r="B44">
        <f t="shared" si="0"/>
        <v>2014</v>
      </c>
      <c r="C44" s="219"/>
      <c r="D44" s="28" t="s">
        <v>101</v>
      </c>
      <c r="E44" s="32">
        <v>9854.9995142000953</v>
      </c>
      <c r="F44" s="36">
        <v>15507.085219461691</v>
      </c>
      <c r="G44" s="32">
        <v>24050.599549855076</v>
      </c>
      <c r="H44" s="36">
        <v>5811.9348797684725</v>
      </c>
      <c r="I44" s="32">
        <v>14790.548751755405</v>
      </c>
      <c r="J44" s="36">
        <v>30255.397151483823</v>
      </c>
      <c r="K44" s="32">
        <v>5769.0023545687473</v>
      </c>
      <c r="L44" s="36">
        <v>7979.6637106358621</v>
      </c>
      <c r="M44" s="32">
        <v>16391.99465153072</v>
      </c>
      <c r="N44" s="36">
        <v>13971.594866959405</v>
      </c>
      <c r="O44" s="32">
        <v>24601.667539580463</v>
      </c>
      <c r="P44" s="36">
        <v>4649.1291473384417</v>
      </c>
      <c r="Q44" s="43">
        <v>173633.61733713819</v>
      </c>
      <c r="R44" s="36">
        <v>18832.509766369079</v>
      </c>
      <c r="S44" s="48">
        <v>192466.12710350726</v>
      </c>
    </row>
    <row r="45" spans="2:19" ht="15" x14ac:dyDescent="0.4">
      <c r="B45">
        <f t="shared" si="0"/>
        <v>2014</v>
      </c>
      <c r="C45" s="219"/>
      <c r="D45" s="28" t="s">
        <v>102</v>
      </c>
      <c r="E45" s="32">
        <v>10622.141021704823</v>
      </c>
      <c r="F45" s="36">
        <v>14858.598768155707</v>
      </c>
      <c r="G45" s="32">
        <v>24644.458537402435</v>
      </c>
      <c r="H45" s="36">
        <v>5753.3853197195031</v>
      </c>
      <c r="I45" s="32">
        <v>16061.886254658384</v>
      </c>
      <c r="J45" s="36">
        <v>34008.719106078657</v>
      </c>
      <c r="K45" s="32">
        <v>6003.521298547571</v>
      </c>
      <c r="L45" s="36">
        <v>8261.1335026423585</v>
      </c>
      <c r="M45" s="32">
        <v>16836.569491772585</v>
      </c>
      <c r="N45" s="36">
        <v>16111.315186660453</v>
      </c>
      <c r="O45" s="32">
        <v>31606.779172995422</v>
      </c>
      <c r="P45" s="36">
        <v>4694.2192097595944</v>
      </c>
      <c r="Q45" s="43">
        <v>189462.72687009751</v>
      </c>
      <c r="R45" s="36">
        <v>16179.390559845939</v>
      </c>
      <c r="S45" s="48">
        <v>205642.11742994346</v>
      </c>
    </row>
    <row r="46" spans="2:19" ht="15" x14ac:dyDescent="0.4">
      <c r="B46">
        <f t="shared" si="0"/>
        <v>2015</v>
      </c>
      <c r="C46" s="219">
        <v>2015</v>
      </c>
      <c r="D46" s="28" t="s">
        <v>99</v>
      </c>
      <c r="E46" s="32">
        <v>12454.168718545163</v>
      </c>
      <c r="F46" s="36">
        <v>11763.81111853688</v>
      </c>
      <c r="G46" s="32">
        <v>22705.540363569849</v>
      </c>
      <c r="H46" s="36">
        <v>5478.8941607695815</v>
      </c>
      <c r="I46" s="32">
        <v>12491.337337185018</v>
      </c>
      <c r="J46" s="36">
        <v>30738.876276873008</v>
      </c>
      <c r="K46" s="32">
        <v>5849.0319157391614</v>
      </c>
      <c r="L46" s="36">
        <v>8529.2287965265823</v>
      </c>
      <c r="M46" s="32">
        <v>16736.977523355683</v>
      </c>
      <c r="N46" s="36">
        <v>12937.661045617268</v>
      </c>
      <c r="O46" s="32">
        <v>23794.568075323579</v>
      </c>
      <c r="P46" s="36">
        <v>4582.6168819383038</v>
      </c>
      <c r="Q46" s="43">
        <v>168062.71221398009</v>
      </c>
      <c r="R46" s="36">
        <v>20869.362740798984</v>
      </c>
      <c r="S46" s="48">
        <v>188932.07495477906</v>
      </c>
    </row>
    <row r="47" spans="2:19" ht="15" x14ac:dyDescent="0.4">
      <c r="B47">
        <f t="shared" si="0"/>
        <v>2015</v>
      </c>
      <c r="C47" s="219"/>
      <c r="D47" s="28" t="s">
        <v>100</v>
      </c>
      <c r="E47" s="32">
        <v>11218.796547677966</v>
      </c>
      <c r="F47" s="36">
        <v>12101.232076800981</v>
      </c>
      <c r="G47" s="32">
        <v>23732.370018394926</v>
      </c>
      <c r="H47" s="36">
        <v>5647.8017553231557</v>
      </c>
      <c r="I47" s="32">
        <v>14244.932787646905</v>
      </c>
      <c r="J47" s="36">
        <v>31831.296176237865</v>
      </c>
      <c r="K47" s="32">
        <v>5850.4100465519532</v>
      </c>
      <c r="L47" s="36">
        <v>8530.6575823161475</v>
      </c>
      <c r="M47" s="32">
        <v>17280.769280091135</v>
      </c>
      <c r="N47" s="36">
        <v>13177.649291433805</v>
      </c>
      <c r="O47" s="32">
        <v>26752.76262958127</v>
      </c>
      <c r="P47" s="36">
        <v>4586.4143639206832</v>
      </c>
      <c r="Q47" s="43">
        <v>174955.09255597673</v>
      </c>
      <c r="R47" s="36">
        <v>15088.65540464086</v>
      </c>
      <c r="S47" s="48">
        <v>190043.74796061759</v>
      </c>
    </row>
    <row r="48" spans="2:19" ht="15" x14ac:dyDescent="0.4">
      <c r="B48">
        <f t="shared" si="0"/>
        <v>2015</v>
      </c>
      <c r="C48" s="219"/>
      <c r="D48" s="28" t="s">
        <v>101</v>
      </c>
      <c r="E48" s="32">
        <v>11578.951487121765</v>
      </c>
      <c r="F48" s="36">
        <v>12404.623085177795</v>
      </c>
      <c r="G48" s="32">
        <v>26135.649424630523</v>
      </c>
      <c r="H48" s="36">
        <v>6110.998026648148</v>
      </c>
      <c r="I48" s="32">
        <v>14537.374690793751</v>
      </c>
      <c r="J48" s="36">
        <v>34116.544209325635</v>
      </c>
      <c r="K48" s="32">
        <v>6058.1626789457523</v>
      </c>
      <c r="L48" s="36">
        <v>8879.9097074863312</v>
      </c>
      <c r="M48" s="32">
        <v>17560.848581633109</v>
      </c>
      <c r="N48" s="36">
        <v>14540.636132660456</v>
      </c>
      <c r="O48" s="32">
        <v>28331.749701949637</v>
      </c>
      <c r="P48" s="36">
        <v>4855.7587562186709</v>
      </c>
      <c r="Q48" s="43">
        <v>185111.20648259157</v>
      </c>
      <c r="R48" s="36">
        <v>21070.932754912279</v>
      </c>
      <c r="S48" s="48">
        <v>206182.13923750384</v>
      </c>
    </row>
    <row r="49" spans="2:19" ht="15" x14ac:dyDescent="0.4">
      <c r="B49">
        <f t="shared" si="0"/>
        <v>2015</v>
      </c>
      <c r="C49" s="219"/>
      <c r="D49" s="28" t="s">
        <v>102</v>
      </c>
      <c r="E49" s="32">
        <v>12872.083246655173</v>
      </c>
      <c r="F49" s="36">
        <v>11357.333719484031</v>
      </c>
      <c r="G49" s="32">
        <v>27215.440193404553</v>
      </c>
      <c r="H49" s="36">
        <v>7361.3060572591485</v>
      </c>
      <c r="I49" s="32">
        <v>16768.355184374148</v>
      </c>
      <c r="J49" s="36">
        <v>38742.283337562723</v>
      </c>
      <c r="K49" s="32">
        <v>6203.3953587628184</v>
      </c>
      <c r="L49" s="36">
        <v>8756.2039136709882</v>
      </c>
      <c r="M49" s="32">
        <v>18246.404614919953</v>
      </c>
      <c r="N49" s="36">
        <v>16736.053530288365</v>
      </c>
      <c r="O49" s="32">
        <v>33197.919593145605</v>
      </c>
      <c r="P49" s="36">
        <v>4957.2099979223531</v>
      </c>
      <c r="Q49" s="43">
        <v>202413.98874744982</v>
      </c>
      <c r="R49" s="36">
        <v>17120.049099648117</v>
      </c>
      <c r="S49" s="48">
        <v>219534.03784709793</v>
      </c>
    </row>
    <row r="50" spans="2:19" ht="15" x14ac:dyDescent="0.4">
      <c r="B50">
        <f t="shared" si="0"/>
        <v>2016</v>
      </c>
      <c r="C50" s="219">
        <v>2016</v>
      </c>
      <c r="D50" s="28" t="s">
        <v>99</v>
      </c>
      <c r="E50" s="32">
        <v>14264.079907007828</v>
      </c>
      <c r="F50" s="36">
        <v>9620.4783117916704</v>
      </c>
      <c r="G50" s="32">
        <v>25063.579933571105</v>
      </c>
      <c r="H50" s="36">
        <v>7169.9562401534467</v>
      </c>
      <c r="I50" s="32">
        <v>13611.580984857836</v>
      </c>
      <c r="J50" s="36">
        <v>35154.459437968057</v>
      </c>
      <c r="K50" s="32">
        <v>6108.8959649653634</v>
      </c>
      <c r="L50" s="36">
        <v>8381.0785859557891</v>
      </c>
      <c r="M50" s="32">
        <v>18090.438361609111</v>
      </c>
      <c r="N50" s="36">
        <v>13471.127127906761</v>
      </c>
      <c r="O50" s="32">
        <v>25527.265875288307</v>
      </c>
      <c r="P50" s="36">
        <v>4909.8362394072765</v>
      </c>
      <c r="Q50" s="43">
        <v>181372.77697048255</v>
      </c>
      <c r="R50" s="36">
        <v>21618.771954206532</v>
      </c>
      <c r="S50" s="48">
        <v>202991.54892468906</v>
      </c>
    </row>
    <row r="51" spans="2:19" ht="15" x14ac:dyDescent="0.4">
      <c r="B51">
        <f t="shared" si="0"/>
        <v>2016</v>
      </c>
      <c r="C51" s="219"/>
      <c r="D51" s="28" t="s">
        <v>100</v>
      </c>
      <c r="E51" s="32">
        <v>13630.930176458087</v>
      </c>
      <c r="F51" s="36">
        <v>9592.4710492954036</v>
      </c>
      <c r="G51" s="32">
        <v>26279.396775014669</v>
      </c>
      <c r="H51" s="36">
        <v>6344.6812622998159</v>
      </c>
      <c r="I51" s="32">
        <v>15150.900660004279</v>
      </c>
      <c r="J51" s="36">
        <v>36237.319281446595</v>
      </c>
      <c r="K51" s="32">
        <v>6131.5352400477623</v>
      </c>
      <c r="L51" s="36">
        <v>8416.0455001346036</v>
      </c>
      <c r="M51" s="32">
        <v>18839.556554905314</v>
      </c>
      <c r="N51" s="36">
        <v>13844.979033631844</v>
      </c>
      <c r="O51" s="32">
        <v>29714.624006977188</v>
      </c>
      <c r="P51" s="36">
        <v>4972.8585458668349</v>
      </c>
      <c r="Q51" s="43">
        <v>189155.29808608239</v>
      </c>
      <c r="R51" s="36">
        <v>16427.609022883058</v>
      </c>
      <c r="S51" s="48">
        <v>205582.90710896545</v>
      </c>
    </row>
    <row r="52" spans="2:19" ht="15" x14ac:dyDescent="0.4">
      <c r="B52">
        <f t="shared" si="0"/>
        <v>2016</v>
      </c>
      <c r="C52" s="219"/>
      <c r="D52" s="28" t="s">
        <v>101</v>
      </c>
      <c r="E52" s="32">
        <v>14067.198553365959</v>
      </c>
      <c r="F52" s="36">
        <v>10475.102891848495</v>
      </c>
      <c r="G52" s="32">
        <v>27038.781407697781</v>
      </c>
      <c r="H52" s="36">
        <v>6751.3026364317202</v>
      </c>
      <c r="I52" s="32">
        <v>17200.814710146937</v>
      </c>
      <c r="J52" s="36">
        <v>38133.848657001989</v>
      </c>
      <c r="K52" s="32">
        <v>6393.7156079068591</v>
      </c>
      <c r="L52" s="36">
        <v>8611.3125453456469</v>
      </c>
      <c r="M52" s="32">
        <v>19065.307789246406</v>
      </c>
      <c r="N52" s="36">
        <v>15145.246631308633</v>
      </c>
      <c r="O52" s="32">
        <v>30285.940750757614</v>
      </c>
      <c r="P52" s="36">
        <v>5303.5216600152289</v>
      </c>
      <c r="Q52" s="43">
        <v>198472.09384107328</v>
      </c>
      <c r="R52" s="36">
        <v>20541.836944113966</v>
      </c>
      <c r="S52" s="48">
        <v>219013.93078518723</v>
      </c>
    </row>
    <row r="53" spans="2:19" ht="15" x14ac:dyDescent="0.4">
      <c r="B53">
        <f t="shared" si="0"/>
        <v>2016</v>
      </c>
      <c r="C53" s="219"/>
      <c r="D53" s="28" t="s">
        <v>102</v>
      </c>
      <c r="E53" s="32">
        <v>15102.791363168193</v>
      </c>
      <c r="F53" s="36">
        <v>11310.947747064251</v>
      </c>
      <c r="G53" s="32">
        <v>27844.241883716226</v>
      </c>
      <c r="H53" s="36">
        <v>7358.0598611150472</v>
      </c>
      <c r="I53" s="32">
        <v>18361.703644990397</v>
      </c>
      <c r="J53" s="36">
        <v>43158.372623582465</v>
      </c>
      <c r="K53" s="32">
        <v>6487.8531870796014</v>
      </c>
      <c r="L53" s="36">
        <v>8915.5633685639477</v>
      </c>
      <c r="M53" s="32">
        <v>19649.697294239009</v>
      </c>
      <c r="N53" s="36">
        <v>17181.64720715268</v>
      </c>
      <c r="O53" s="32">
        <v>37983.169366976988</v>
      </c>
      <c r="P53" s="36">
        <v>5364.7835547106624</v>
      </c>
      <c r="Q53" s="43">
        <v>218718.83110235943</v>
      </c>
      <c r="R53" s="36">
        <v>17474.782078796787</v>
      </c>
      <c r="S53" s="48">
        <v>236193.61318115622</v>
      </c>
    </row>
    <row r="54" spans="2:19" ht="15" x14ac:dyDescent="0.4">
      <c r="B54" s="25">
        <v>2017</v>
      </c>
      <c r="C54" s="219" t="s">
        <v>153</v>
      </c>
      <c r="D54" s="28" t="s">
        <v>99</v>
      </c>
      <c r="E54" s="32">
        <v>16356.231897443751</v>
      </c>
      <c r="F54" s="36">
        <v>10897.384231300184</v>
      </c>
      <c r="G54" s="32">
        <v>25191.332196042957</v>
      </c>
      <c r="H54" s="36">
        <v>7111.2038821887272</v>
      </c>
      <c r="I54" s="32">
        <v>14144.618695011828</v>
      </c>
      <c r="J54" s="36">
        <v>37840.274390514467</v>
      </c>
      <c r="K54" s="32">
        <v>6490.4015167721391</v>
      </c>
      <c r="L54" s="36">
        <v>9119.9894621350504</v>
      </c>
      <c r="M54" s="32">
        <v>19394.184982821975</v>
      </c>
      <c r="N54" s="36">
        <v>14221.45560820605</v>
      </c>
      <c r="O54" s="32">
        <v>28012.377275483657</v>
      </c>
      <c r="P54" s="36">
        <v>5319.6918667715699</v>
      </c>
      <c r="Q54" s="43">
        <v>194099.14600469236</v>
      </c>
      <c r="R54" s="36">
        <v>23365.778446859495</v>
      </c>
      <c r="S54" s="48">
        <v>217464.92445155187</v>
      </c>
    </row>
    <row r="55" spans="2:19" ht="15" x14ac:dyDescent="0.4">
      <c r="B55" s="25">
        <v>2017</v>
      </c>
      <c r="C55" s="219"/>
      <c r="D55" s="28" t="s">
        <v>100</v>
      </c>
      <c r="E55" s="32">
        <v>14038.715792723642</v>
      </c>
      <c r="F55" s="36">
        <v>10881.876548746681</v>
      </c>
      <c r="G55" s="32">
        <v>25183.698551430731</v>
      </c>
      <c r="H55" s="36">
        <v>6966.6182946230565</v>
      </c>
      <c r="I55" s="32">
        <v>15419.793302083701</v>
      </c>
      <c r="J55" s="36">
        <v>38846.518263009842</v>
      </c>
      <c r="K55" s="32">
        <v>6641.6892625201181</v>
      </c>
      <c r="L55" s="36">
        <v>9547.1925154951932</v>
      </c>
      <c r="M55" s="32">
        <v>20112.380127144996</v>
      </c>
      <c r="N55" s="36">
        <v>14776.753440658082</v>
      </c>
      <c r="O55" s="32">
        <v>32799.204853614618</v>
      </c>
      <c r="P55" s="36">
        <v>5407.5265583096261</v>
      </c>
      <c r="Q55" s="43">
        <v>200621.96751036026</v>
      </c>
      <c r="R55" s="36">
        <v>18036.875957492615</v>
      </c>
      <c r="S55" s="48">
        <v>218658.84346785289</v>
      </c>
    </row>
    <row r="56" spans="2:19" ht="15" x14ac:dyDescent="0.4">
      <c r="B56" s="25">
        <v>2017</v>
      </c>
      <c r="C56" s="219"/>
      <c r="D56" s="28" t="s">
        <v>101</v>
      </c>
      <c r="E56" s="32">
        <v>14058.118504985805</v>
      </c>
      <c r="F56" s="36">
        <v>11851.189597948771</v>
      </c>
      <c r="G56" s="32">
        <v>26976.058875332459</v>
      </c>
      <c r="H56" s="36">
        <v>7480.6028240478872</v>
      </c>
      <c r="I56" s="32">
        <v>16414.341306628372</v>
      </c>
      <c r="J56" s="36">
        <v>41057.559189910753</v>
      </c>
      <c r="K56" s="32">
        <v>6600.8274624213336</v>
      </c>
      <c r="L56" s="36">
        <v>10007.704067296554</v>
      </c>
      <c r="M56" s="32">
        <v>20369.144880260497</v>
      </c>
      <c r="N56" s="36">
        <v>15992.406366914845</v>
      </c>
      <c r="O56" s="32">
        <v>33118.68912266269</v>
      </c>
      <c r="P56" s="36">
        <v>5742.1997021614861</v>
      </c>
      <c r="Q56" s="43">
        <v>209668.84190057145</v>
      </c>
      <c r="R56" s="36">
        <v>24108.177593626795</v>
      </c>
      <c r="S56" s="48">
        <v>233777.01949419826</v>
      </c>
    </row>
    <row r="57" spans="2:19" ht="15" x14ac:dyDescent="0.4">
      <c r="B57" s="25">
        <v>2017</v>
      </c>
      <c r="C57" s="219"/>
      <c r="D57" s="28" t="s">
        <v>102</v>
      </c>
      <c r="E57" s="32">
        <v>14327.933804846689</v>
      </c>
      <c r="F57" s="36">
        <v>13795.549622003895</v>
      </c>
      <c r="G57" s="32">
        <v>27696.910377193733</v>
      </c>
      <c r="H57" s="36">
        <v>8230.57499914037</v>
      </c>
      <c r="I57" s="32">
        <v>18498.246696275659</v>
      </c>
      <c r="J57" s="36">
        <v>45150.648156564326</v>
      </c>
      <c r="K57" s="32">
        <v>7090.0817582859709</v>
      </c>
      <c r="L57" s="36">
        <v>10376.113955073259</v>
      </c>
      <c r="M57" s="32">
        <v>21038.290009772416</v>
      </c>
      <c r="N57" s="36">
        <v>17852.384584220847</v>
      </c>
      <c r="O57" s="32">
        <v>41297.728748239017</v>
      </c>
      <c r="P57" s="36">
        <v>5761.5818727573442</v>
      </c>
      <c r="Q57" s="43">
        <v>231116.04458437351</v>
      </c>
      <c r="R57" s="36">
        <v>19177.168002021281</v>
      </c>
      <c r="S57" s="48">
        <v>250293.2125863948</v>
      </c>
    </row>
    <row r="58" spans="2:19" ht="15" x14ac:dyDescent="0.4">
      <c r="B58" s="25">
        <v>2018</v>
      </c>
      <c r="C58" s="219" t="s">
        <v>154</v>
      </c>
      <c r="D58" s="28" t="s">
        <v>99</v>
      </c>
      <c r="E58" s="32">
        <v>16098.767882966498</v>
      </c>
      <c r="F58" s="36">
        <v>12830.772800445449</v>
      </c>
      <c r="G58" s="32">
        <v>25184.731433957648</v>
      </c>
      <c r="H58" s="36">
        <v>7738.3459666640219</v>
      </c>
      <c r="I58" s="32">
        <v>14272.050961884182</v>
      </c>
      <c r="J58" s="36">
        <v>40431.84348144359</v>
      </c>
      <c r="K58" s="32">
        <v>6688.0542164898998</v>
      </c>
      <c r="L58" s="36">
        <v>10267.608421869765</v>
      </c>
      <c r="M58" s="32">
        <v>20508.693036250213</v>
      </c>
      <c r="N58" s="36">
        <v>15663.848501780918</v>
      </c>
      <c r="O58" s="32">
        <v>30388.783889010738</v>
      </c>
      <c r="P58" s="36">
        <v>5536.6159559666048</v>
      </c>
      <c r="Q58" s="43">
        <v>205610.11654872951</v>
      </c>
      <c r="R58" s="36">
        <v>25464.682568585413</v>
      </c>
      <c r="S58" s="48">
        <v>231074.79911731492</v>
      </c>
    </row>
    <row r="59" spans="2:19" ht="15" x14ac:dyDescent="0.4">
      <c r="B59" s="25">
        <v>2018</v>
      </c>
      <c r="C59" s="219"/>
      <c r="D59" s="28" t="s">
        <v>100</v>
      </c>
      <c r="E59" s="32">
        <v>14734.024187367895</v>
      </c>
      <c r="F59" s="36">
        <v>13816.516219217459</v>
      </c>
      <c r="G59" s="32">
        <v>26985.007400128517</v>
      </c>
      <c r="H59" s="36">
        <v>7622.4484392837667</v>
      </c>
      <c r="I59" s="32">
        <v>14920.637360578068</v>
      </c>
      <c r="J59" s="36">
        <v>41284.851826874445</v>
      </c>
      <c r="K59" s="32">
        <v>6979.2478571306965</v>
      </c>
      <c r="L59" s="36">
        <v>10430.119180590005</v>
      </c>
      <c r="M59" s="32">
        <v>21144.963314930701</v>
      </c>
      <c r="N59" s="36">
        <v>16240.929247635939</v>
      </c>
      <c r="O59" s="32">
        <v>35506.546172417671</v>
      </c>
      <c r="P59" s="36">
        <v>5623.6768433822635</v>
      </c>
      <c r="Q59" s="43">
        <v>215288.96804953742</v>
      </c>
      <c r="R59" s="36">
        <v>19041.341093398278</v>
      </c>
      <c r="S59" s="48">
        <v>234330.3091429357</v>
      </c>
    </row>
    <row r="60" spans="2:19" ht="15" x14ac:dyDescent="0.4">
      <c r="B60" s="25">
        <v>2018</v>
      </c>
      <c r="C60" s="219"/>
      <c r="D60" s="28" t="s">
        <v>101</v>
      </c>
      <c r="E60" s="32">
        <v>14806.123128663792</v>
      </c>
      <c r="F60" s="36">
        <v>14500.513343282881</v>
      </c>
      <c r="G60" s="32">
        <v>28287.260148702961</v>
      </c>
      <c r="H60" s="36">
        <v>8073.1917497375198</v>
      </c>
      <c r="I60" s="32">
        <v>16535.591608522573</v>
      </c>
      <c r="J60" s="36">
        <v>43113.564449721409</v>
      </c>
      <c r="K60" s="32">
        <v>7049.7417362804426</v>
      </c>
      <c r="L60" s="36">
        <v>10550.692940493078</v>
      </c>
      <c r="M60" s="32">
        <v>21337.659758076163</v>
      </c>
      <c r="N60" s="36">
        <v>17080.388480792575</v>
      </c>
      <c r="O60" s="32">
        <v>35732.193393755013</v>
      </c>
      <c r="P60" s="36">
        <v>5903.1069583945646</v>
      </c>
      <c r="Q60" s="43">
        <v>222970.02769642303</v>
      </c>
      <c r="R60" s="36">
        <v>25732.462213632505</v>
      </c>
      <c r="S60" s="48">
        <v>248702.48991005553</v>
      </c>
    </row>
    <row r="61" spans="2:19" ht="15" x14ac:dyDescent="0.4">
      <c r="B61" s="25">
        <v>2018</v>
      </c>
      <c r="C61" s="219"/>
      <c r="D61" s="28" t="s">
        <v>102</v>
      </c>
      <c r="E61" s="32">
        <v>15782.333761169135</v>
      </c>
      <c r="F61" s="36">
        <v>14503.275446209085</v>
      </c>
      <c r="G61" s="32">
        <v>29282.681620717107</v>
      </c>
      <c r="H61" s="36">
        <v>8941.4076745150578</v>
      </c>
      <c r="I61" s="32">
        <v>17490.440189363551</v>
      </c>
      <c r="J61" s="36">
        <v>47960.790003242677</v>
      </c>
      <c r="K61" s="32">
        <v>7392.2500605563655</v>
      </c>
      <c r="L61" s="36">
        <v>11050.63939509605</v>
      </c>
      <c r="M61" s="32">
        <v>21677.184844685555</v>
      </c>
      <c r="N61" s="36">
        <v>18886.572652409377</v>
      </c>
      <c r="O61" s="32">
        <v>44373.226756340766</v>
      </c>
      <c r="P61" s="36">
        <v>6022.0457378833571</v>
      </c>
      <c r="Q61" s="43">
        <v>243362.84814218798</v>
      </c>
      <c r="R61" s="36">
        <v>21006.614263442611</v>
      </c>
      <c r="S61" s="48">
        <v>264369.46240563062</v>
      </c>
    </row>
    <row r="62" spans="2:19" ht="15" x14ac:dyDescent="0.4">
      <c r="B62" s="25">
        <v>2019</v>
      </c>
      <c r="C62" s="27" t="s">
        <v>155</v>
      </c>
      <c r="D62" s="29" t="s">
        <v>99</v>
      </c>
      <c r="E62" s="33">
        <v>17015.72372279075</v>
      </c>
      <c r="F62" s="37">
        <v>14102.146638948238</v>
      </c>
      <c r="G62" s="33">
        <v>26477.96940041245</v>
      </c>
      <c r="H62" s="37">
        <v>8848.5972387070178</v>
      </c>
      <c r="I62" s="33">
        <v>13977.252546506039</v>
      </c>
      <c r="J62" s="37">
        <v>42763.068073966235</v>
      </c>
      <c r="K62" s="33">
        <v>7029.5189361559778</v>
      </c>
      <c r="L62" s="37">
        <v>11298.118791383491</v>
      </c>
      <c r="M62" s="33">
        <v>21384.065403848424</v>
      </c>
      <c r="N62" s="37">
        <v>15826.717174570738</v>
      </c>
      <c r="O62" s="33">
        <v>32241.904422783031</v>
      </c>
      <c r="P62" s="37">
        <v>5790.6414150120581</v>
      </c>
      <c r="Q62" s="44">
        <v>216755.72376508452</v>
      </c>
      <c r="R62" s="37">
        <v>27451.952936081769</v>
      </c>
      <c r="S62" s="49">
        <v>244207.67670116629</v>
      </c>
    </row>
  </sheetData>
  <mergeCells count="17">
    <mergeCell ref="C3:D3"/>
    <mergeCell ref="C4:D4"/>
    <mergeCell ref="C5:D5"/>
    <mergeCell ref="C6:C9"/>
    <mergeCell ref="C10:C13"/>
    <mergeCell ref="C14:C17"/>
    <mergeCell ref="C18:C21"/>
    <mergeCell ref="C22:C25"/>
    <mergeCell ref="C26:C29"/>
    <mergeCell ref="C30:C33"/>
    <mergeCell ref="C54:C57"/>
    <mergeCell ref="C58:C61"/>
    <mergeCell ref="C34:C37"/>
    <mergeCell ref="C38:C41"/>
    <mergeCell ref="C42:C45"/>
    <mergeCell ref="C46:C49"/>
    <mergeCell ref="C50:C5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F70"/>
  <sheetViews>
    <sheetView view="pageBreakPreview" topLeftCell="A7" zoomScaleNormal="100" zoomScaleSheetLayoutView="100" workbookViewId="0">
      <selection activeCell="B12" sqref="B12:AF13"/>
    </sheetView>
  </sheetViews>
  <sheetFormatPr baseColWidth="10" defaultColWidth="2.81640625" defaultRowHeight="13.5" x14ac:dyDescent="0.25"/>
  <cols>
    <col min="1" max="31" width="2.81640625" style="26"/>
    <col min="32" max="32" width="2.81640625" style="26" customWidth="1"/>
    <col min="33" max="16384" width="2.81640625" style="26"/>
  </cols>
  <sheetData>
    <row r="7" spans="2:32" x14ac:dyDescent="0.25">
      <c r="B7" s="228" t="str">
        <f>+"“Durante el IV trimestre de 2018 la cartera de vivienda de Bogotá creció a un menor ritmo (8,4%) que el total nacional (10,8%). La calidad de la cartera bruta durante el trimestre fue de 1,6%.”"</f>
        <v>“Durante el IV trimestre de 2018 la cartera de vivienda de Bogotá creció a un menor ritmo (8,4%) que el total nacional (10,8%). La calidad de la cartera bruta durante el trimestre fue de 1,6%.”</v>
      </c>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row>
    <row r="8" spans="2:32" ht="18" customHeight="1" x14ac:dyDescent="0.25">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row>
    <row r="9" spans="2:32" ht="18" customHeight="1" x14ac:dyDescent="0.25">
      <c r="B9" s="228"/>
      <c r="C9" s="228"/>
      <c r="D9" s="228"/>
      <c r="E9" s="228"/>
      <c r="F9" s="228"/>
      <c r="G9" s="228"/>
      <c r="H9" s="228"/>
      <c r="I9" s="228"/>
      <c r="J9" s="228"/>
      <c r="K9" s="228"/>
      <c r="L9" s="228"/>
      <c r="M9" s="228"/>
      <c r="N9" s="228"/>
      <c r="O9" s="228"/>
      <c r="P9" s="228"/>
      <c r="Q9" s="228"/>
      <c r="R9" s="228"/>
      <c r="S9" s="228"/>
      <c r="T9" s="228"/>
      <c r="U9" s="228"/>
      <c r="V9" s="228"/>
      <c r="W9" s="228"/>
      <c r="X9" s="228"/>
      <c r="Y9" s="228"/>
      <c r="Z9" s="228"/>
      <c r="AA9" s="228"/>
      <c r="AB9" s="228"/>
      <c r="AC9" s="228"/>
      <c r="AD9" s="228"/>
      <c r="AE9" s="228"/>
      <c r="AF9" s="228"/>
    </row>
    <row r="10" spans="2:32" ht="9.75" customHeight="1" x14ac:dyDescent="0.25"/>
    <row r="11" spans="2:32" ht="4.5" customHeight="1" x14ac:dyDescent="0.25"/>
    <row r="12" spans="2:32" ht="27.75" customHeight="1" x14ac:dyDescent="0.25">
      <c r="B12" s="229" t="str">
        <f>+"El DANE realiza la operación estadística de Cartera Hipotecaria de Vivienda. "&amp;"El objetivo es establecer el estado y evolución de la deuda de los créditos hipotecarios desembolsados por las entidades financiadoras, en lo correspondiente al saldo de capital total y al número de créditos."</f>
        <v>El DANE realiza la operación estadística de Cartera Hipotecaria de Vivienda. El objetivo es establecer el estado y evolución de la deuda de los créditos hipotecarios desembolsados por las entidades financiadoras, en lo correspondiente al saldo de capital total y al número de créditos.</v>
      </c>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row>
    <row r="13" spans="2:32" ht="19.5" customHeight="1" x14ac:dyDescent="0.25">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row>
    <row r="17" spans="2:32" ht="12" customHeight="1" x14ac:dyDescent="0.25">
      <c r="B17" s="225" t="str">
        <f>+"Durante el cuarto trimestre de 2018 el saldo de capital total de los créditos hipotecarios vigentes en la nación fue de 62,2 billones de pesos, equivalentes al 23,0% del PIB trimestral nacional. "&amp;"Respecto al año anterior (IV trimestre 2017) el saldo de capital total de 62,2 billones de pesos  se incrementó en un 8,4% (6,1 billones adicionales) resultado inferior a la variación anual registrada en el IV trimestre de 2017 (10,8%)."</f>
        <v>Durante el cuarto trimestre de 2018 el saldo de capital total de los créditos hipotecarios vigentes en la nación fue de 62,2 billones de pesos, equivalentes al 23,0% del PIB trimestral nacional. Respecto al año anterior (IV trimestre 2017) el saldo de capital total de 62,2 billones de pesos  se incrementó en un 8,4% (6,1 billones adicionales) resultado inferior a la variación anual registrada en el IV trimestre de 2017 (10,8%).</v>
      </c>
      <c r="C17" s="225"/>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row>
    <row r="18" spans="2:32" x14ac:dyDescent="0.25">
      <c r="B18" s="225"/>
      <c r="C18" s="225"/>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row>
    <row r="19" spans="2:32" x14ac:dyDescent="0.25">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row>
    <row r="20" spans="2:32" x14ac:dyDescent="0.25">
      <c r="B20" s="225"/>
      <c r="C20" s="225"/>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row>
    <row r="21" spans="2:32" x14ac:dyDescent="0.25">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row>
    <row r="23" spans="2:32" ht="18.75" customHeight="1" x14ac:dyDescent="0.25">
      <c r="B23" s="226" t="str">
        <f>+"Los créditos vigentes en el cuarto trimestre del año 2018 fueron 1.152.768 que comparado con un año atrás (1.091.884 créditos), corresponden a 60.884 créditos adicionales y un crecimiento porcentual de 5,6%."</f>
        <v>Los créditos vigentes en el cuarto trimestre del año 2018 fueron 1.152.768 que comparado con un año atrás (1.091.884 créditos), corresponden a 60.884 créditos adicionales y un crecimiento porcentual de 5,6%.</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row>
    <row r="24" spans="2:32" ht="21" customHeight="1" x14ac:dyDescent="0.25">
      <c r="B24" s="226"/>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row>
    <row r="25" spans="2:32" ht="12" customHeight="1" x14ac:dyDescent="0.25"/>
    <row r="26" spans="2:32" x14ac:dyDescent="0.25">
      <c r="B26" s="227" t="str">
        <f>+"La calidad de la cartera bruta nacional al cuarto trimestre de 2018 fue de 1,79% cifra similar a la registrada en el trimestre inmediatamente anterior (1,80%), pero inferior al mismo periodo un año atrás (1,96%)."</f>
        <v>La calidad de la cartera bruta nacional al cuarto trimestre de 2018 fue de 1,79% cifra similar a la registrada en el trimestre inmediatamente anterior (1,80%), pero inferior al mismo periodo un año atrás (1,96%).</v>
      </c>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row>
    <row r="27" spans="2:32" x14ac:dyDescent="0.25">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row>
    <row r="28" spans="2:32" ht="18" customHeight="1" x14ac:dyDescent="0.25">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row>
    <row r="56" spans="2:31" ht="12.75" customHeight="1" x14ac:dyDescent="0.25">
      <c r="B56" s="230" t="str">
        <f>+"En el cuarto trimestre de 2018 se encontraban activos 425.458 créditos con un saldo a capital total de 24,37 billones de pesos, cifras correspondientes al 36,91% y 39,18% del total nacional,"&amp;" respectivamente. En comparación con un año atrás, el número de créditos se incremento marginalmente en"&amp;" un 4,03% (16.492 créditos adicionales) y el saldo de capital creció 8,39% al pasar de 22,49 billones de pesos en el IV trimestre de 2017 a 24,37 billones en el IV trimestre de 2018."</f>
        <v>En el cuarto trimestre de 2018 se encontraban activos 425.458 créditos con un saldo a capital total de 24,37 billones de pesos, cifras correspondientes al 36,91% y 39,18% del total nacional, respectivamente. En comparación con un año atrás, el número de créditos se incremento marginalmente en un 4,03% (16.492 créditos adicionales) y el saldo de capital creció 8,39% al pasar de 22,49 billones de pesos en el IV trimestre de 2017 a 24,37 billones en el IV trimestre de 2018.</v>
      </c>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row>
    <row r="57" spans="2:31" x14ac:dyDescent="0.25">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row>
    <row r="58" spans="2:31" x14ac:dyDescent="0.25">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row>
    <row r="59" spans="2:31" x14ac:dyDescent="0.25">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row>
    <row r="60" spans="2:31" ht="20.25" customHeight="1" x14ac:dyDescent="0.25">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row>
    <row r="61" spans="2:31" x14ac:dyDescent="0.25">
      <c r="B61" s="225" t="str">
        <f>+"Por tipo de vivienda, el 74,8% del saldo a capital corresponde a créditos de vivienda No VIS equivalentes a 18,2 billones de pesos en 199.064 créditos vigentes; "&amp;"respecto a un año atrás, el saldo en esta cartera creció 6,6% en tanto que los créditos se incrementaron en 3,7% (7.123 créditos adicionales)."</f>
        <v>Por tipo de vivienda, el 74,8% del saldo a capital corresponde a créditos de vivienda No VIS equivalentes a 18,2 billones de pesos en 199.064 créditos vigentes; respecto a un año atrás, el saldo en esta cartera creció 6,6% en tanto que los créditos se incrementaron en 3,7% (7.123 créditos adicionales).</v>
      </c>
      <c r="C61" s="225"/>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row>
    <row r="62" spans="2:31" x14ac:dyDescent="0.25">
      <c r="B62" s="225"/>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row>
    <row r="63" spans="2:31" x14ac:dyDescent="0.25">
      <c r="B63" s="225"/>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row>
    <row r="64" spans="2:31" x14ac:dyDescent="0.25">
      <c r="B64" s="225"/>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row>
    <row r="66" spans="2:31" x14ac:dyDescent="0.25">
      <c r="B66" s="225" t="str">
        <f>+"La vivienda de interés social (VIS) y prioritaria (VIP) consolidaron el 25,2% del saldo a capital (6,1 billones de pesos) y el 53,2% del total de créditos vigentes al cuarto trimestre de 2018. Por otra parte, hay "&amp;"36.652 créditos vigentes de viviendas tipo VIP con un saldo a capital total de "&amp;"513.822 millones de pesos, que en contraste con los resultados del cuarto trimestre del 2017, en el número de créditos vigentes disminuyó el 15,1% (6.544 créditos menos) y en el saldo a capital se contrajo en 13,1% (77.263 millones menos)."</f>
        <v>La vivienda de interés social (VIS) y prioritaria (VIP) consolidaron el 25,2% del saldo a capital (6,1 billones de pesos) y el 53,2% del total de créditos vigentes al cuarto trimestre de 2018. Por otra parte, hay 36.652 créditos vigentes de viviendas tipo VIP con un saldo a capital total de 513.822 millones de pesos, que en contraste con los resultados del cuarto trimestre del 2017, en el número de créditos vigentes disminuyó el 15,1% (6.544 créditos menos) y en el saldo a capital se contrajo en 13,1% (77.263 millones menos).</v>
      </c>
      <c r="C66" s="225"/>
      <c r="D66" s="225"/>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row>
    <row r="67" spans="2:31" ht="13.5" customHeight="1" x14ac:dyDescent="0.25">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row>
    <row r="68" spans="2:31" ht="17.25" customHeight="1" x14ac:dyDescent="0.25">
      <c r="B68" s="225"/>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row>
    <row r="69" spans="2:31" x14ac:dyDescent="0.25">
      <c r="B69" s="225"/>
      <c r="C69" s="225"/>
      <c r="D69" s="225"/>
      <c r="E69" s="225"/>
      <c r="F69" s="225"/>
      <c r="G69" s="225"/>
      <c r="H69" s="225"/>
      <c r="I69" s="225"/>
      <c r="J69" s="225"/>
      <c r="K69" s="225"/>
      <c r="L69" s="225"/>
      <c r="M69" s="225"/>
      <c r="N69" s="225"/>
      <c r="O69" s="225"/>
      <c r="P69" s="225"/>
      <c r="Q69" s="225"/>
      <c r="R69" s="225"/>
      <c r="S69" s="225"/>
      <c r="T69" s="225"/>
      <c r="U69" s="225"/>
      <c r="V69" s="225"/>
      <c r="W69" s="225"/>
      <c r="X69" s="225"/>
      <c r="Y69" s="225"/>
      <c r="Z69" s="225"/>
      <c r="AA69" s="225"/>
      <c r="AB69" s="225"/>
      <c r="AC69" s="225"/>
      <c r="AD69" s="225"/>
      <c r="AE69" s="225"/>
    </row>
    <row r="70" spans="2:31" ht="20.25" customHeight="1" x14ac:dyDescent="0.25">
      <c r="B70" s="225"/>
      <c r="C70" s="225"/>
      <c r="D70" s="225"/>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row>
  </sheetData>
  <mergeCells count="8">
    <mergeCell ref="B66:AE70"/>
    <mergeCell ref="B23:AF24"/>
    <mergeCell ref="B26:AF28"/>
    <mergeCell ref="B7:AF9"/>
    <mergeCell ref="B12:AF13"/>
    <mergeCell ref="B17:AF21"/>
    <mergeCell ref="B56:AE60"/>
    <mergeCell ref="B61:AE64"/>
  </mergeCells>
  <pageMargins left="0.7" right="0.7" top="0.75" bottom="0.75" header="0.3" footer="0.3"/>
  <pageSetup scale="91"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1132F7-C77B-4A7B-8B24-E95241B29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BD02F-90C0-4C05-8E1C-15B368897067}">
  <ds:schemaRefs>
    <ds:schemaRef ds:uri="http://schemas.microsoft.com/sharepoint/v3/contenttype/forms"/>
  </ds:schemaRefs>
</ds:datastoreItem>
</file>

<file path=customXml/itemProps3.xml><?xml version="1.0" encoding="utf-8"?>
<ds:datastoreItem xmlns:ds="http://schemas.openxmlformats.org/officeDocument/2006/customXml" ds:itemID="{6F11CBD2-CCF4-49A5-8ACF-85EA9221EF13}">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Contenido</vt:lpstr>
      <vt:lpstr>Metadato</vt:lpstr>
      <vt:lpstr>1</vt:lpstr>
      <vt:lpstr>2</vt:lpstr>
      <vt:lpstr>3</vt:lpstr>
      <vt:lpstr>4</vt:lpstr>
      <vt:lpstr>5</vt:lpstr>
      <vt:lpstr>PIB trimestral precios corr</vt:lpstr>
      <vt:lpstr>Boletín</vt:lpstr>
      <vt:lpstr>Boletín!Área_de_impresión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2026-06-23T19:24:35Z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